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modric\Documents\01_PREDMETI\11_Rasadnik\_Mirisni vrt Rasadnik - projekt hortikultura\hortikultura\"/>
    </mc:Choice>
  </mc:AlternateContent>
  <bookViews>
    <workbookView xWindow="-120" yWindow="480" windowWidth="29040" windowHeight="15840"/>
  </bookViews>
  <sheets>
    <sheet name="troškovnik ZA PONUDE" sheetId="1" r:id="rId1"/>
  </sheets>
  <definedNames>
    <definedName name="__xlnm.Print_Area" localSheetId="0">'troškovnik ZA PONUDE'!$A$1:$J$690</definedName>
    <definedName name="_xlnm.Print_Titles" localSheetId="0">'troškovnik ZA PONUDE'!$1:$5</definedName>
    <definedName name="_xlnm.Print_Area" localSheetId="0">'troškovnik ZA PONUDE'!$A$1:$J$686</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9" i="1" l="1"/>
  <c r="B668" i="1"/>
  <c r="B667" i="1"/>
  <c r="I656" i="1"/>
  <c r="G654" i="1"/>
  <c r="H654" i="1" s="1"/>
  <c r="G648" i="1"/>
  <c r="H648" i="1" s="1"/>
  <c r="D643" i="1"/>
  <c r="G643" i="1" s="1"/>
  <c r="H643" i="1" s="1"/>
  <c r="J643" i="1" s="1"/>
  <c r="G641" i="1"/>
  <c r="H641" i="1" s="1"/>
  <c r="J641" i="1" s="1"/>
  <c r="G640" i="1"/>
  <c r="G630" i="1"/>
  <c r="H630" i="1" s="1"/>
  <c r="I617" i="1"/>
  <c r="G615" i="1"/>
  <c r="H615" i="1" s="1"/>
  <c r="G610" i="1"/>
  <c r="H610" i="1" s="1"/>
  <c r="J610" i="1" s="1"/>
  <c r="G605" i="1"/>
  <c r="G604" i="1"/>
  <c r="G598" i="1"/>
  <c r="H598" i="1" s="1"/>
  <c r="G593" i="1"/>
  <c r="G588" i="1"/>
  <c r="G583" i="1"/>
  <c r="H583" i="1" s="1"/>
  <c r="J583" i="1" s="1"/>
  <c r="G578" i="1"/>
  <c r="G566" i="1"/>
  <c r="H566" i="1" s="1"/>
  <c r="J566" i="1" s="1"/>
  <c r="G562" i="1"/>
  <c r="H562" i="1" s="1"/>
  <c r="G556" i="1"/>
  <c r="G550" i="1"/>
  <c r="G543" i="1"/>
  <c r="G540" i="1"/>
  <c r="G536" i="1"/>
  <c r="G532" i="1"/>
  <c r="G528" i="1"/>
  <c r="H528" i="1" s="1"/>
  <c r="G524" i="1"/>
  <c r="H524" i="1" s="1"/>
  <c r="G518" i="1"/>
  <c r="G519" i="1" s="1"/>
  <c r="G511" i="1"/>
  <c r="G510" i="1"/>
  <c r="G503" i="1"/>
  <c r="G497" i="1"/>
  <c r="H497" i="1" s="1"/>
  <c r="J497" i="1" s="1"/>
  <c r="G493" i="1"/>
  <c r="H489" i="1"/>
  <c r="G489" i="1"/>
  <c r="G485" i="1"/>
  <c r="G478" i="1"/>
  <c r="G474" i="1"/>
  <c r="G471" i="1"/>
  <c r="H471" i="1" s="1"/>
  <c r="H465" i="1"/>
  <c r="J465" i="1" s="1"/>
  <c r="G465" i="1"/>
  <c r="G461" i="1"/>
  <c r="H461" i="1" s="1"/>
  <c r="J461" i="1" s="1"/>
  <c r="G457" i="1"/>
  <c r="H457" i="1" s="1"/>
  <c r="G453" i="1"/>
  <c r="G446" i="1"/>
  <c r="G442" i="1"/>
  <c r="H442" i="1" s="1"/>
  <c r="G438" i="1"/>
  <c r="G434" i="1"/>
  <c r="G430" i="1"/>
  <c r="G426" i="1"/>
  <c r="M413" i="1"/>
  <c r="D413" i="1"/>
  <c r="G413" i="1" s="1"/>
  <c r="G408" i="1"/>
  <c r="M403" i="1"/>
  <c r="D403" i="1"/>
  <c r="G403" i="1" s="1"/>
  <c r="J390" i="1"/>
  <c r="G390" i="1"/>
  <c r="I390" i="1" s="1"/>
  <c r="G388" i="1"/>
  <c r="I388" i="1" s="1"/>
  <c r="J388" i="1" s="1"/>
  <c r="G386" i="1"/>
  <c r="I386" i="1" s="1"/>
  <c r="J386" i="1" s="1"/>
  <c r="D384" i="1"/>
  <c r="G384" i="1" s="1"/>
  <c r="I384" i="1" s="1"/>
  <c r="G382" i="1"/>
  <c r="G380" i="1"/>
  <c r="I380" i="1" s="1"/>
  <c r="D378" i="1"/>
  <c r="G378" i="1" s="1"/>
  <c r="D376" i="1"/>
  <c r="G376" i="1" s="1"/>
  <c r="D374" i="1"/>
  <c r="G374" i="1" s="1"/>
  <c r="I374" i="1" s="1"/>
  <c r="J374" i="1" s="1"/>
  <c r="I372" i="1"/>
  <c r="J372" i="1" s="1"/>
  <c r="G372" i="1"/>
  <c r="G370" i="1"/>
  <c r="G368" i="1"/>
  <c r="G365" i="1"/>
  <c r="I365" i="1" s="1"/>
  <c r="G363" i="1"/>
  <c r="I363" i="1" s="1"/>
  <c r="J363" i="1" s="1"/>
  <c r="D361" i="1"/>
  <c r="G361" i="1" s="1"/>
  <c r="I361" i="1" s="1"/>
  <c r="J361" i="1" s="1"/>
  <c r="G359" i="1"/>
  <c r="I359" i="1" s="1"/>
  <c r="J359" i="1" s="1"/>
  <c r="I357" i="1"/>
  <c r="G357" i="1"/>
  <c r="G355" i="1"/>
  <c r="I355" i="1" s="1"/>
  <c r="I353" i="1"/>
  <c r="J353" i="1" s="1"/>
  <c r="G353" i="1"/>
  <c r="G351" i="1"/>
  <c r="G347" i="1"/>
  <c r="G345" i="1"/>
  <c r="I345" i="1" s="1"/>
  <c r="G343" i="1"/>
  <c r="I343" i="1" s="1"/>
  <c r="J343" i="1" s="1"/>
  <c r="D341" i="1"/>
  <c r="G341" i="1" s="1"/>
  <c r="I341" i="1" s="1"/>
  <c r="J341" i="1" s="1"/>
  <c r="G339" i="1"/>
  <c r="I339" i="1" s="1"/>
  <c r="J339" i="1" s="1"/>
  <c r="I337" i="1"/>
  <c r="G337" i="1"/>
  <c r="G335" i="1"/>
  <c r="I335" i="1" s="1"/>
  <c r="I333" i="1"/>
  <c r="J333" i="1" s="1"/>
  <c r="G333" i="1"/>
  <c r="G331" i="1"/>
  <c r="G329" i="1"/>
  <c r="G327" i="1"/>
  <c r="I327" i="1" s="1"/>
  <c r="G325" i="1"/>
  <c r="I325" i="1" s="1"/>
  <c r="J325" i="1" s="1"/>
  <c r="G323" i="1"/>
  <c r="I323" i="1" s="1"/>
  <c r="J323" i="1" s="1"/>
  <c r="G320" i="1"/>
  <c r="D320" i="1"/>
  <c r="D318" i="1"/>
  <c r="G316" i="1"/>
  <c r="G314" i="1"/>
  <c r="I314" i="1" s="1"/>
  <c r="D314" i="1"/>
  <c r="G312" i="1"/>
  <c r="I310" i="1"/>
  <c r="J310" i="1" s="1"/>
  <c r="G310" i="1"/>
  <c r="G308" i="1"/>
  <c r="G306" i="1"/>
  <c r="G304" i="1"/>
  <c r="I304" i="1" s="1"/>
  <c r="I302" i="1"/>
  <c r="J302" i="1" s="1"/>
  <c r="G302" i="1"/>
  <c r="G300" i="1"/>
  <c r="G298" i="1"/>
  <c r="I298" i="1" s="1"/>
  <c r="G296" i="1"/>
  <c r="D294" i="1"/>
  <c r="G294" i="1" s="1"/>
  <c r="I294" i="1" s="1"/>
  <c r="I292" i="1"/>
  <c r="J292" i="1" s="1"/>
  <c r="G292" i="1"/>
  <c r="G290" i="1"/>
  <c r="G288" i="1"/>
  <c r="J286" i="1"/>
  <c r="G286" i="1"/>
  <c r="I286" i="1" s="1"/>
  <c r="G284" i="1"/>
  <c r="I284" i="1" s="1"/>
  <c r="J284" i="1" s="1"/>
  <c r="G282" i="1"/>
  <c r="I282" i="1" s="1"/>
  <c r="D280" i="1"/>
  <c r="G280" i="1" s="1"/>
  <c r="D278" i="1"/>
  <c r="G278" i="1" s="1"/>
  <c r="G276" i="1"/>
  <c r="G274" i="1"/>
  <c r="I274" i="1" s="1"/>
  <c r="D272" i="1"/>
  <c r="G269" i="1"/>
  <c r="I269" i="1" s="1"/>
  <c r="J269" i="1" s="1"/>
  <c r="G267" i="1"/>
  <c r="I267" i="1" s="1"/>
  <c r="J267" i="1" s="1"/>
  <c r="G265" i="1"/>
  <c r="G263" i="1"/>
  <c r="I263" i="1" s="1"/>
  <c r="G261" i="1"/>
  <c r="I261" i="1" s="1"/>
  <c r="G253" i="1"/>
  <c r="I239" i="1"/>
  <c r="H237" i="1"/>
  <c r="J237" i="1" s="1"/>
  <c r="G237" i="1"/>
  <c r="G232" i="1"/>
  <c r="G226" i="1"/>
  <c r="G221" i="1"/>
  <c r="H221" i="1" s="1"/>
  <c r="J221" i="1" s="1"/>
  <c r="G216" i="1"/>
  <c r="I206" i="1"/>
  <c r="G204" i="1"/>
  <c r="G199" i="1"/>
  <c r="G194" i="1"/>
  <c r="H194" i="1" s="1"/>
  <c r="I185" i="1"/>
  <c r="G183" i="1"/>
  <c r="G179" i="1"/>
  <c r="G175" i="1"/>
  <c r="G170" i="1"/>
  <c r="H170" i="1" s="1"/>
  <c r="J170" i="1" s="1"/>
  <c r="H166" i="1"/>
  <c r="J166" i="1" s="1"/>
  <c r="G166" i="1"/>
  <c r="G162" i="1"/>
  <c r="G158" i="1"/>
  <c r="I150" i="1"/>
  <c r="G148" i="1"/>
  <c r="H148" i="1" s="1"/>
  <c r="J148" i="1" s="1"/>
  <c r="G144" i="1"/>
  <c r="H144" i="1" s="1"/>
  <c r="J144" i="1" s="1"/>
  <c r="G139" i="1"/>
  <c r="G135" i="1"/>
  <c r="G132" i="1"/>
  <c r="H132" i="1" s="1"/>
  <c r="J132" i="1" s="1"/>
  <c r="G127" i="1"/>
  <c r="H127" i="1" s="1"/>
  <c r="J127" i="1" s="1"/>
  <c r="G123" i="1"/>
  <c r="G119" i="1"/>
  <c r="G116" i="1"/>
  <c r="H116" i="1" s="1"/>
  <c r="J116" i="1" s="1"/>
  <c r="G111" i="1"/>
  <c r="H111" i="1" s="1"/>
  <c r="J111" i="1" s="1"/>
  <c r="G107" i="1"/>
  <c r="G103" i="1"/>
  <c r="G98" i="1"/>
  <c r="H98" i="1" s="1"/>
  <c r="J98" i="1" s="1"/>
  <c r="G94" i="1"/>
  <c r="H94" i="1" s="1"/>
  <c r="J94" i="1" s="1"/>
  <c r="G90" i="1"/>
  <c r="G85" i="1"/>
  <c r="G81" i="1"/>
  <c r="H81" i="1" s="1"/>
  <c r="J81" i="1" s="1"/>
  <c r="G77" i="1"/>
  <c r="H77" i="1" s="1"/>
  <c r="J77" i="1" s="1"/>
  <c r="G73" i="1"/>
  <c r="G69" i="1"/>
  <c r="G63" i="1"/>
  <c r="H63" i="1" s="1"/>
  <c r="J63" i="1" s="1"/>
  <c r="G59" i="1"/>
  <c r="H59" i="1" s="1"/>
  <c r="J59" i="1" s="1"/>
  <c r="G55" i="1"/>
  <c r="G51" i="1"/>
  <c r="G47" i="1"/>
  <c r="H47" i="1" s="1"/>
  <c r="J47" i="1" s="1"/>
  <c r="G42" i="1"/>
  <c r="H42" i="1" s="1"/>
  <c r="J42" i="1" s="1"/>
  <c r="G38" i="1"/>
  <c r="G34" i="1"/>
  <c r="H413" i="1" l="1"/>
  <c r="J413" i="1" s="1"/>
  <c r="J536" i="1"/>
  <c r="J308" i="1"/>
  <c r="J430" i="1"/>
  <c r="J378" i="1"/>
  <c r="I308" i="1"/>
  <c r="I378" i="1"/>
  <c r="H434" i="1"/>
  <c r="J434" i="1" s="1"/>
  <c r="H478" i="1"/>
  <c r="J478" i="1" s="1"/>
  <c r="H540" i="1"/>
  <c r="J540" i="1" s="1"/>
  <c r="H605" i="1"/>
  <c r="J605" i="1" s="1"/>
  <c r="H183" i="1"/>
  <c r="J183" i="1" s="1"/>
  <c r="H216" i="1"/>
  <c r="J216" i="1" s="1"/>
  <c r="J263" i="1"/>
  <c r="J294" i="1"/>
  <c r="J304" i="1"/>
  <c r="I351" i="1"/>
  <c r="J351" i="1" s="1"/>
  <c r="I370" i="1"/>
  <c r="J370" i="1" s="1"/>
  <c r="H430" i="1"/>
  <c r="J471" i="1"/>
  <c r="H510" i="1"/>
  <c r="H511" i="1" s="1"/>
  <c r="H518" i="1"/>
  <c r="H519" i="1" s="1"/>
  <c r="H536" i="1"/>
  <c r="H588" i="1"/>
  <c r="J588" i="1" s="1"/>
  <c r="J598" i="1"/>
  <c r="J274" i="1"/>
  <c r="J345" i="1"/>
  <c r="J365" i="1"/>
  <c r="J380" i="1"/>
  <c r="J528" i="1"/>
  <c r="J282" i="1"/>
  <c r="J194" i="1"/>
  <c r="I278" i="1"/>
  <c r="J278" i="1" s="1"/>
  <c r="H34" i="1"/>
  <c r="J34" i="1" s="1"/>
  <c r="H51" i="1"/>
  <c r="J51" i="1" s="1"/>
  <c r="H69" i="1"/>
  <c r="J69" i="1" s="1"/>
  <c r="H85" i="1"/>
  <c r="J85" i="1" s="1"/>
  <c r="H103" i="1"/>
  <c r="J103" i="1" s="1"/>
  <c r="H119" i="1"/>
  <c r="J119" i="1" s="1"/>
  <c r="J135" i="1"/>
  <c r="H135" i="1"/>
  <c r="G150" i="1"/>
  <c r="G662" i="1" s="1"/>
  <c r="J261" i="1"/>
  <c r="I300" i="1"/>
  <c r="J300" i="1" s="1"/>
  <c r="I312" i="1"/>
  <c r="J312" i="1" s="1"/>
  <c r="I382" i="1"/>
  <c r="J382" i="1" s="1"/>
  <c r="G447" i="1"/>
  <c r="H426" i="1"/>
  <c r="H593" i="1"/>
  <c r="J593" i="1" s="1"/>
  <c r="J73" i="1"/>
  <c r="H162" i="1"/>
  <c r="J162" i="1" s="1"/>
  <c r="H179" i="1"/>
  <c r="J179" i="1" s="1"/>
  <c r="G206" i="1"/>
  <c r="G667" i="1" s="1"/>
  <c r="H199" i="1"/>
  <c r="J199" i="1" s="1"/>
  <c r="H232" i="1"/>
  <c r="J232" i="1" s="1"/>
  <c r="I296" i="1"/>
  <c r="J296" i="1" s="1"/>
  <c r="I306" i="1"/>
  <c r="J306" i="1" s="1"/>
  <c r="D642" i="1"/>
  <c r="G642" i="1" s="1"/>
  <c r="D251" i="1"/>
  <c r="G251" i="1" s="1"/>
  <c r="I320" i="1"/>
  <c r="J320" i="1" s="1"/>
  <c r="H403" i="1"/>
  <c r="H415" i="1" s="1"/>
  <c r="G415" i="1"/>
  <c r="G670" i="1" s="1"/>
  <c r="G504" i="1"/>
  <c r="H503" i="1"/>
  <c r="H504" i="1" s="1"/>
  <c r="H543" i="1"/>
  <c r="J543" i="1" s="1"/>
  <c r="G617" i="1"/>
  <c r="G676" i="1" s="1"/>
  <c r="H578" i="1"/>
  <c r="J578" i="1" s="1"/>
  <c r="H38" i="1"/>
  <c r="J38" i="1" s="1"/>
  <c r="H55" i="1"/>
  <c r="J55" i="1" s="1"/>
  <c r="H73" i="1"/>
  <c r="H90" i="1"/>
  <c r="J90" i="1" s="1"/>
  <c r="H107" i="1"/>
  <c r="J107" i="1" s="1"/>
  <c r="H123" i="1"/>
  <c r="J123" i="1" s="1"/>
  <c r="H139" i="1"/>
  <c r="J139" i="1" s="1"/>
  <c r="J253" i="1"/>
  <c r="H253" i="1"/>
  <c r="G272" i="1"/>
  <c r="D635" i="1"/>
  <c r="G635" i="1" s="1"/>
  <c r="D249" i="1"/>
  <c r="G249" i="1" s="1"/>
  <c r="I280" i="1"/>
  <c r="J280" i="1" s="1"/>
  <c r="G318" i="1"/>
  <c r="I331" i="1"/>
  <c r="J331" i="1" s="1"/>
  <c r="H446" i="1"/>
  <c r="J446" i="1" s="1"/>
  <c r="H493" i="1"/>
  <c r="J493" i="1" s="1"/>
  <c r="H532" i="1"/>
  <c r="J532" i="1" s="1"/>
  <c r="G551" i="1"/>
  <c r="J550" i="1"/>
  <c r="J551" i="1" s="1"/>
  <c r="H550" i="1"/>
  <c r="H551" i="1" s="1"/>
  <c r="G185" i="1"/>
  <c r="G663" i="1" s="1"/>
  <c r="H158" i="1"/>
  <c r="H175" i="1"/>
  <c r="J175" i="1" s="1"/>
  <c r="H204" i="1"/>
  <c r="J204" i="1" s="1"/>
  <c r="H226" i="1"/>
  <c r="J226" i="1" s="1"/>
  <c r="I265" i="1"/>
  <c r="I290" i="1"/>
  <c r="J290" i="1" s="1"/>
  <c r="J314" i="1"/>
  <c r="J327" i="1"/>
  <c r="J376" i="1"/>
  <c r="I376" i="1"/>
  <c r="H408" i="1"/>
  <c r="J408" i="1"/>
  <c r="H438" i="1"/>
  <c r="J438" i="1" s="1"/>
  <c r="H485" i="1"/>
  <c r="G498" i="1"/>
  <c r="J485" i="1"/>
  <c r="J524" i="1"/>
  <c r="G239" i="1"/>
  <c r="G668" i="1" s="1"/>
  <c r="G479" i="1"/>
  <c r="H453" i="1"/>
  <c r="G567" i="1"/>
  <c r="H556" i="1"/>
  <c r="H567" i="1" s="1"/>
  <c r="H640" i="1"/>
  <c r="J640" i="1" s="1"/>
  <c r="J648" i="1"/>
  <c r="I276" i="1"/>
  <c r="J276" i="1" s="1"/>
  <c r="I288" i="1"/>
  <c r="J288" i="1" s="1"/>
  <c r="J298" i="1"/>
  <c r="I316" i="1"/>
  <c r="J316" i="1" s="1"/>
  <c r="I329" i="1"/>
  <c r="J329" i="1" s="1"/>
  <c r="J335" i="1"/>
  <c r="I347" i="1"/>
  <c r="J347" i="1" s="1"/>
  <c r="J355" i="1"/>
  <c r="I368" i="1"/>
  <c r="J368" i="1" s="1"/>
  <c r="J442" i="1"/>
  <c r="J453" i="1"/>
  <c r="H474" i="1"/>
  <c r="J474" i="1" s="1"/>
  <c r="J489" i="1"/>
  <c r="J518" i="1"/>
  <c r="J519" i="1" s="1"/>
  <c r="G544" i="1"/>
  <c r="N595" i="1"/>
  <c r="H604" i="1"/>
  <c r="J604" i="1" s="1"/>
  <c r="J615" i="1"/>
  <c r="J654" i="1"/>
  <c r="J337" i="1"/>
  <c r="J357" i="1"/>
  <c r="J384" i="1"/>
  <c r="J457" i="1"/>
  <c r="J562" i="1"/>
  <c r="J630" i="1"/>
  <c r="H185" i="1" l="1"/>
  <c r="J239" i="1"/>
  <c r="J668" i="1" s="1"/>
  <c r="J479" i="1"/>
  <c r="H479" i="1"/>
  <c r="J510" i="1"/>
  <c r="J511" i="1" s="1"/>
  <c r="J503" i="1"/>
  <c r="J504" i="1" s="1"/>
  <c r="H239" i="1"/>
  <c r="J206" i="1"/>
  <c r="J667" i="1" s="1"/>
  <c r="I392" i="1"/>
  <c r="J498" i="1"/>
  <c r="J617" i="1"/>
  <c r="J676" i="1" s="1"/>
  <c r="G569" i="1"/>
  <c r="J265" i="1"/>
  <c r="J318" i="1"/>
  <c r="I318" i="1"/>
  <c r="J544" i="1"/>
  <c r="J272" i="1"/>
  <c r="I272" i="1"/>
  <c r="H617" i="1"/>
  <c r="J403" i="1"/>
  <c r="J415" i="1" s="1"/>
  <c r="J670" i="1" s="1"/>
  <c r="H447" i="1"/>
  <c r="H569" i="1" s="1"/>
  <c r="G664" i="1"/>
  <c r="G392" i="1"/>
  <c r="G669" i="1" s="1"/>
  <c r="G671" i="1" s="1"/>
  <c r="H249" i="1"/>
  <c r="J249" i="1"/>
  <c r="H642" i="1"/>
  <c r="J642" i="1"/>
  <c r="J150" i="1"/>
  <c r="J662" i="1" s="1"/>
  <c r="H635" i="1"/>
  <c r="H656" i="1" s="1"/>
  <c r="G656" i="1"/>
  <c r="G679" i="1" s="1"/>
  <c r="H498" i="1"/>
  <c r="J158" i="1"/>
  <c r="J185" i="1" s="1"/>
  <c r="J663" i="1" s="1"/>
  <c r="J556" i="1"/>
  <c r="J567" i="1" s="1"/>
  <c r="H544" i="1"/>
  <c r="H251" i="1"/>
  <c r="J251" i="1" s="1"/>
  <c r="H206" i="1"/>
  <c r="J426" i="1"/>
  <c r="J447" i="1" s="1"/>
  <c r="H150" i="1"/>
  <c r="G681" i="1" l="1"/>
  <c r="J635" i="1"/>
  <c r="J656" i="1" s="1"/>
  <c r="J679" i="1" s="1"/>
  <c r="J392" i="1"/>
  <c r="J669" i="1" s="1"/>
  <c r="J671" i="1" s="1"/>
  <c r="J664" i="1"/>
  <c r="H392" i="1"/>
  <c r="J569" i="1"/>
  <c r="G673" i="1"/>
  <c r="J681" i="1" l="1"/>
  <c r="J673" i="1"/>
</calcChain>
</file>

<file path=xl/sharedStrings.xml><?xml version="1.0" encoding="utf-8"?>
<sst xmlns="http://schemas.openxmlformats.org/spreadsheetml/2006/main" count="878" uniqueCount="384">
  <si>
    <t>OPĆI UVJETI</t>
  </si>
  <si>
    <t>Izvoditelj radova mora na gradilištu imati primjerak projekta s ugovorenim troškovnikom i pripadajućim nacrtima. Svako odstupanje od projekta mora biti evidentirano i ovjereno od strane nadzornog inžnjera ili predstavnika investitora.</t>
  </si>
  <si>
    <t>Izvoditelj radova dužan je svu štetu nastalu zbog skrivenih nedostataka sadnica ili pogrešaka u sadnji otkloniti o svom trošku. U slučaju šteta uzrokovanih od strane drugih razloga (ekstremne vremenske neprilike, namjerno uništavanje i sl.), izvoditelj treba hitno zatražiti očevid uz sudjelovanje nadzornog inženjera i predstavnika investitora.</t>
  </si>
  <si>
    <t xml:space="preserve">Izvoditelj je dužan predati objekt očevidom u izvedbi prema projektu, ovom troškovniku i ovjerenim naknadnim promjenama od strane nadzornog inženjera ili predstavnika investitora. </t>
  </si>
  <si>
    <t>Po završetku građevinskih radova, a prije planiranja i ugradnje supstrata za sadnju u procjenjenoj debljini od 10-15 cm, gradilište se mora temeljito očistiti od otpadnog materijala (ostaci betona, nepoželjnog kamena i dr.).</t>
  </si>
  <si>
    <t>Grmovi trebaju biti minimalno trogodišnjeg uzrasta kvalitetnog rasadničkog uzgoja, prema specifikaciji iz troškovnika. Sav sadni materijal mora biti kontejniran. Sadni materijal iz domaće rasadničarske proizvodnje ima prioritet. U specifikaciji je naznačena glavna vrsta određene biljke koja se nabavlja prema raspoloživim kultivarima u nekoliko primjeraka od svakog radi raznovrsnosti, a u skladu s idejom biodinamičnosti "Mirisnog vrta".</t>
  </si>
  <si>
    <t>Kod dobave trajnica i aromatičnog bilja, za vrste koje nije moguće nabaviti u lončiću, u dogovoru s nadzornim inženjerom, dobaviti sjeme određene vrste koja će se sijati u predviđeni prostor.</t>
  </si>
  <si>
    <t>Sadnja se obavlja uz prihranu kompostom, gnojivom produženog djelovanja i peletiranim stajskim gnojivom. Po završenoj sadnji grmlja nasipanu zemlju oprezno ugaziti, izraditi zdjelicu i zaliti. Kod sadnje mediteranskih trajnica i grmova u grupaciji, poravnati površinu nakon sadnje. Vodu osigurava investitor. Površina ispod zasađenog biljnog materijala prekriva se protukorovskom folijom, s preklopima od 15 cm te se malčira granulacijom vulkanskog porijekla tamno smeđe boje, sloj debljine 2 cm i drobljenim kamenom bijelo sive boje, u jednakom sloju - malčiranje se obavlja tek nakon kompletne sadnje po nacrtu.</t>
  </si>
  <si>
    <t>Izvoditelj je dužan sav materijal iz iskopa, nepoželjnu zemlju, iskopano grmlje koje se ne presađuje,  korjenje itd. odvesti o svoj trošak na ovlaštenu gradsku deponiju.</t>
  </si>
  <si>
    <t>Sve radove obaviti kako stoji u Tekstualnom dijelu krajobraznog elaborata i uz neposrednu prisutnost projektanta i/ili nadzornog inženjera.</t>
  </si>
  <si>
    <t>I.</t>
  </si>
  <si>
    <t>GRAĐEVINSKI RADOVI</t>
  </si>
  <si>
    <t>1. ZEMLJANI RADOVI</t>
  </si>
  <si>
    <t>ukupno bez PDV</t>
  </si>
  <si>
    <t>PDV 25 %</t>
  </si>
  <si>
    <t>PDV 13 %</t>
  </si>
  <si>
    <t>SVEUKUPNO</t>
  </si>
  <si>
    <t>1.1.</t>
  </si>
  <si>
    <r>
      <rPr>
        <b/>
        <sz val="10"/>
        <rFont val="Calibri"/>
        <family val="2"/>
        <charset val="238"/>
      </rPr>
      <t>Strojni ili ručni iskop temelja ogradnog ili potpornog zida</t>
    </r>
    <r>
      <rPr>
        <sz val="10"/>
        <rFont val="Calibri"/>
        <family val="2"/>
        <charset val="238"/>
      </rPr>
      <t xml:space="preserve"> u tlu bez obzira na kategoriju terena. Materijal iskopa za zatrpavanje temelja treba ostaviti u neposrednoj blizini, a preostali dio treba utovariti u prijevozno sredstvo.
Dimenzije temelja 1,60×0,65 m s pokosom 5:1.
Dno temelja treba fino isplanirati i zbiti. Uklanjanje penjačice bršljana po donjem dijelu debla. </t>
    </r>
  </si>
  <si>
    <r>
      <t>Obračun po m</t>
    </r>
    <r>
      <rPr>
        <vertAlign val="superscript"/>
        <sz val="10"/>
        <rFont val="Calibri"/>
        <family val="2"/>
        <charset val="238"/>
      </rPr>
      <t>3</t>
    </r>
    <r>
      <rPr>
        <sz val="10"/>
        <rFont val="Calibri"/>
        <family val="2"/>
        <charset val="238"/>
      </rPr>
      <t xml:space="preserve"> iskopanog materijala stanju prema dimenzijama iz projekta.</t>
    </r>
  </si>
  <si>
    <r>
      <t>m</t>
    </r>
    <r>
      <rPr>
        <vertAlign val="superscript"/>
        <sz val="10"/>
        <rFont val="Calibri"/>
        <family val="2"/>
        <charset val="238"/>
      </rPr>
      <t>3</t>
    </r>
  </si>
  <si>
    <t>a'</t>
  </si>
  <si>
    <t>1.2.</t>
  </si>
  <si>
    <r>
      <rPr>
        <b/>
        <sz val="10"/>
        <rFont val="Calibri"/>
        <family val="2"/>
        <charset val="238"/>
      </rPr>
      <t>Strojni ili ručni iskop popločenih staza s drvenim oblucima</t>
    </r>
    <r>
      <rPr>
        <sz val="10"/>
        <rFont val="Calibri"/>
        <family val="2"/>
        <charset val="238"/>
      </rPr>
      <t xml:space="preserve"> u debljini 20 cm. Drvene oblutke treba utovariti u prevozno sredstvo.
Stavka sadrži i fino planiranje temeljnog tla nakon  skidanja oblutaka te zbijanje odgovarajućim uređajima.</t>
    </r>
  </si>
  <si>
    <r>
      <t>Obračun po m</t>
    </r>
    <r>
      <rPr>
        <vertAlign val="superscript"/>
        <sz val="10"/>
        <rFont val="Calibri"/>
        <family val="2"/>
        <charset val="238"/>
      </rPr>
      <t>3</t>
    </r>
    <r>
      <rPr>
        <sz val="10"/>
        <rFont val="Calibri"/>
        <family val="2"/>
        <charset val="238"/>
      </rPr>
      <t xml:space="preserve"> izvedenog iskopa s navedenim radom nakon iskopa.</t>
    </r>
  </si>
  <si>
    <t>1.3.</t>
  </si>
  <si>
    <r>
      <rPr>
        <b/>
        <sz val="10"/>
        <rFont val="Calibri"/>
        <family val="2"/>
        <charset val="238"/>
      </rPr>
      <t>Ručni utovar kamenih oblutaka</t>
    </r>
    <r>
      <rPr>
        <sz val="10"/>
        <rFont val="Calibri"/>
        <family val="2"/>
        <charset val="238"/>
      </rPr>
      <t xml:space="preserve"> u prevozno sredstvo te odvoz na deponiju koju odredi Investitor na udaljenost do 1,0 km. Kameni obluci su riječnog porjekla krupnoće do 30 mm položeni u pješačku stazu u sloju debljini 10 cm.
Nakon utovara pješačku stazu treba fino isplanirati te zbiti.</t>
    </r>
  </si>
  <si>
    <r>
      <t>Obračun po m</t>
    </r>
    <r>
      <rPr>
        <vertAlign val="superscript"/>
        <sz val="10"/>
        <rFont val="Calibri"/>
        <family val="2"/>
        <charset val="238"/>
      </rPr>
      <t>3</t>
    </r>
    <r>
      <rPr>
        <sz val="10"/>
        <rFont val="Calibri"/>
        <family val="2"/>
        <charset val="238"/>
      </rPr>
      <t xml:space="preserve"> utovarenih i odveženih oblutaka u sraslom stanju s planiranjem i zbijanje temeljnog tla staze.</t>
    </r>
  </si>
  <si>
    <t>1.4.</t>
  </si>
  <si>
    <t>Izvedba nogostupa</t>
  </si>
  <si>
    <t>1.4.1.</t>
  </si>
  <si>
    <t>Zarezivanje postojećeg asfalta motornom rezalicom bez obzira na debljinu asfalta.</t>
  </si>
  <si>
    <r>
      <t>Obračun po m'</t>
    </r>
    <r>
      <rPr>
        <vertAlign val="superscript"/>
        <sz val="10"/>
        <rFont val="Calibri"/>
        <family val="2"/>
        <charset val="238"/>
      </rPr>
      <t xml:space="preserve"> </t>
    </r>
    <r>
      <rPr>
        <sz val="10"/>
        <rFont val="Calibri"/>
        <family val="2"/>
        <charset val="238"/>
      </rPr>
      <t>.</t>
    </r>
  </si>
  <si>
    <t>m'</t>
  </si>
  <si>
    <t>1.4.2.</t>
  </si>
  <si>
    <t>Strojni ili ručni iskop asfalta i tucanika u sloju debljine 15 cm.
Iskopani materijal treba utovariti u prevozno sredstvo.</t>
  </si>
  <si>
    <r>
      <t>Obračun po m</t>
    </r>
    <r>
      <rPr>
        <vertAlign val="superscript"/>
        <sz val="10"/>
        <rFont val="Calibri"/>
        <family val="2"/>
        <charset val="238"/>
      </rPr>
      <t>3</t>
    </r>
    <r>
      <rPr>
        <sz val="10"/>
        <rFont val="Calibri"/>
        <family val="2"/>
        <charset val="238"/>
      </rPr>
      <t xml:space="preserve"> iskopanog i utovarenog materijala.</t>
    </r>
  </si>
  <si>
    <t>1.4.3.</t>
  </si>
  <si>
    <t>Postava cestovnog rubnjaka. 
Rad se sastoji od iskopa temelja, betoniranja temelja i ugradnje cestovnog rubnjak s fugiranjem sljubnica.</t>
  </si>
  <si>
    <t>Obračun po m' postavljenog rubnjaka s komplet navedenim radom.</t>
  </si>
  <si>
    <t>1.4.4.</t>
  </si>
  <si>
    <t>Izvedba tucaničkog sloja nogostupa s tucanikom krupnoće 0/63 mm u sloju debljine 15 cm. Nakon ugradnje i finog planiranja tucanik treba zbiti.</t>
  </si>
  <si>
    <r>
      <t>Obračun po m</t>
    </r>
    <r>
      <rPr>
        <vertAlign val="superscript"/>
        <sz val="10"/>
        <rFont val="Calibri"/>
        <family val="2"/>
        <charset val="238"/>
      </rPr>
      <t>3</t>
    </r>
    <r>
      <rPr>
        <sz val="10"/>
        <rFont val="Calibri"/>
        <family val="2"/>
        <charset val="238"/>
      </rPr>
      <t xml:space="preserve"> izvedenog tucaničkog sloja.</t>
    </r>
  </si>
  <si>
    <t>1.4.5.</t>
  </si>
  <si>
    <t xml:space="preserve">Asfaltiranje nogostupa s asfaltom tipa AC 8 surf u sloju debljine 3,0 cm. </t>
  </si>
  <si>
    <r>
      <t>Obračun po m</t>
    </r>
    <r>
      <rPr>
        <vertAlign val="superscript"/>
        <sz val="10"/>
        <rFont val="Calibri"/>
        <family val="2"/>
        <charset val="238"/>
      </rPr>
      <t>2</t>
    </r>
    <r>
      <rPr>
        <sz val="10"/>
        <rFont val="Calibri"/>
        <family val="2"/>
        <charset val="238"/>
      </rPr>
      <t xml:space="preserve"> asfaltirane površine.</t>
    </r>
  </si>
  <si>
    <r>
      <t>m</t>
    </r>
    <r>
      <rPr>
        <vertAlign val="superscript"/>
        <sz val="10"/>
        <rFont val="Calibri"/>
        <family val="2"/>
        <charset val="238"/>
      </rPr>
      <t>2</t>
    </r>
  </si>
  <si>
    <t>1.5.</t>
  </si>
  <si>
    <t>Izvedba novog spoja pješačke staze i nogostupa  na sjevernoj strani ulaza.</t>
  </si>
  <si>
    <t>1.5.1.</t>
  </si>
  <si>
    <t>Strojni ili ručni iskop parkovnog rubnjaka zajedno s temeljem. Iskopani materijal treba utovariti u prevozno sredstvo.</t>
  </si>
  <si>
    <t>Obračun po m' srušenog i utovarenog rubnjaka s betonom temelja.</t>
  </si>
  <si>
    <t>1.5.2.</t>
  </si>
  <si>
    <t>Postava novog parkovnog rubnjaka istih dimenzija i oblika kao postojeći.
Rad se sastoji od iskopa temelja, betoniranja temelja te dobava i ugradnje parkovnog rubnjaka uz sve potrebno rezanje rubnjaka kako je dano u nacrtu.</t>
  </si>
  <si>
    <t>Obračun po m' dobavljenog i postavljenog rubnjaka s komplet navedenim radom.</t>
  </si>
  <si>
    <t>1.6.</t>
  </si>
  <si>
    <r>
      <rPr>
        <b/>
        <sz val="10"/>
        <rFont val="Calibri"/>
        <family val="2"/>
        <charset val="238"/>
      </rPr>
      <t>Ručni iskop i utovar u ručna kolica kamene drobine 0/4 mm</t>
    </r>
    <r>
      <rPr>
        <sz val="10"/>
        <rFont val="Calibri"/>
        <family val="2"/>
        <charset val="238"/>
      </rPr>
      <t xml:space="preserve"> na površini betonskog platoa ispod pergole. Predviđena debljina 10 cm. Utovareni materijal treba odvesti na pješačku stazu i isplanirati. Veličina platoa je 2,0×2,0 m.</t>
    </r>
  </si>
  <si>
    <r>
      <t>Obračun po m</t>
    </r>
    <r>
      <rPr>
        <vertAlign val="superscript"/>
        <sz val="10"/>
        <rFont val="Calibri"/>
        <family val="2"/>
        <charset val="238"/>
      </rPr>
      <t>3</t>
    </r>
    <r>
      <rPr>
        <sz val="10"/>
        <rFont val="Calibri"/>
        <family val="2"/>
        <charset val="238"/>
      </rPr>
      <t xml:space="preserve"> utovarenog, odveženog i isplaniranog materijala.</t>
    </r>
  </si>
  <si>
    <t>1.7.</t>
  </si>
  <si>
    <r>
      <rPr>
        <b/>
        <sz val="10"/>
        <rFont val="Calibri"/>
        <family val="2"/>
        <charset val="238"/>
      </rPr>
      <t>Ručni iskop temelja u tlu bez obzira na kategoriju terena</t>
    </r>
    <r>
      <rPr>
        <sz val="10"/>
        <rFont val="Calibri"/>
        <family val="2"/>
        <charset val="238"/>
      </rPr>
      <t xml:space="preserve"> za montažu pergole, info panoa, podnih oznaka u zonama, klupa za sjedenje i koševa za otpad.
Iskopani materijal treba utovariti u prevozno sredstvo.
Dimenzije temelja:
- temelj pergole 0,50×0,50×0,60 m
- temelj info panoa 0,30×0,30×1,20 m
- temelj podnih oznaka u zonama 0,30×0,30×0,30 m
- temelj klupa za sjedenje 0,30×0,40×0,50 m
- temelj koševa za otpad 0,30×0,30×0,40 m</t>
    </r>
  </si>
  <si>
    <r>
      <t>Obračun po m</t>
    </r>
    <r>
      <rPr>
        <vertAlign val="superscript"/>
        <sz val="10"/>
        <rFont val="Calibri"/>
        <family val="2"/>
        <charset val="238"/>
      </rPr>
      <t>3</t>
    </r>
    <r>
      <rPr>
        <sz val="10"/>
        <rFont val="Calibri"/>
        <family val="2"/>
        <charset val="238"/>
      </rPr>
      <t xml:space="preserve"> utovarenog materijala u sraslom stanju.</t>
    </r>
  </si>
  <si>
    <t>1.8.</t>
  </si>
  <si>
    <r>
      <rPr>
        <b/>
        <sz val="10"/>
        <rFont val="Calibri"/>
        <family val="2"/>
        <charset val="238"/>
      </rPr>
      <t>Zatrpavanje temelja zidova materijalom iz iskop</t>
    </r>
    <r>
      <rPr>
        <sz val="10"/>
        <rFont val="Calibri"/>
        <family val="2"/>
        <charset val="238"/>
      </rPr>
      <t>a. Zatrpavanje treba izvesti u slojevima visine 0,30 m i svaki sloj treba zbiti odgovarajućim uređajima za zbijanje.</t>
    </r>
  </si>
  <si>
    <r>
      <t>Obračun po m</t>
    </r>
    <r>
      <rPr>
        <vertAlign val="superscript"/>
        <sz val="10"/>
        <rFont val="Calibri"/>
        <family val="2"/>
        <charset val="238"/>
      </rPr>
      <t>3</t>
    </r>
    <r>
      <rPr>
        <sz val="10"/>
        <rFont val="Calibri"/>
        <family val="2"/>
        <charset val="238"/>
      </rPr>
      <t xml:space="preserve"> izvedenog zatrpavanja u sraslom stanju.</t>
    </r>
  </si>
  <si>
    <t>1.9.</t>
  </si>
  <si>
    <t>Dovod vode za automatski sustav navodnjavanja od vodomjernog okna do "Mirisnog vrta".</t>
  </si>
  <si>
    <t>1.9.1.</t>
  </si>
  <si>
    <t>1.9.2.</t>
  </si>
  <si>
    <t>Iskop asfalta. Rad se sastoji od strojnog razbijanja asfalta te iskop i utovar u prevozno sredstvo. Predviđena debljina asfalta 10 cm, a širina rova 40 cm.</t>
  </si>
  <si>
    <t>1.9.3.</t>
  </si>
  <si>
    <t>Iskop rova u tlu bez obzira na kategoriju terena. Dimenzije rova 0,40×0,80 m. U obračun uzete okomite stranice rova što treba uzeti u obzir kod formiranja jedinične cijene. Iskopani materijal treba utovariti u prevozno sredstvo.</t>
  </si>
  <si>
    <r>
      <t>Obračun po m</t>
    </r>
    <r>
      <rPr>
        <vertAlign val="superscript"/>
        <sz val="10"/>
        <rFont val="Calibri"/>
        <family val="2"/>
        <charset val="238"/>
      </rPr>
      <t>3</t>
    </r>
    <r>
      <rPr>
        <sz val="10"/>
        <rFont val="Calibri"/>
        <family val="2"/>
        <charset val="238"/>
      </rPr>
      <t xml:space="preserve"> iskopanog i utovarenog materijala u sraslom stanju.</t>
    </r>
  </si>
  <si>
    <t>1.9.4.</t>
  </si>
  <si>
    <t>Probijanje otvora u stijenki vodomjernog okna za prolaz PEHD cijevi DN 50 mm.</t>
  </si>
  <si>
    <t>Obračun po kom izvedenog otvora.</t>
  </si>
  <si>
    <t>kom</t>
  </si>
  <si>
    <t>1.9.5.</t>
  </si>
  <si>
    <t>Izvedba posteljice i same zaštite vodomjerne cijevi s pijeskom krupnoće 0/4 mm. Debljina posteljice 10 cm, a same zaštite 30 cm iznad tjemena cijevi u punom profila rova.</t>
  </si>
  <si>
    <r>
      <t>Obračun po m</t>
    </r>
    <r>
      <rPr>
        <vertAlign val="superscript"/>
        <sz val="10"/>
        <rFont val="Calibri"/>
        <family val="2"/>
        <charset val="238"/>
      </rPr>
      <t>3</t>
    </r>
    <r>
      <rPr>
        <sz val="10"/>
        <rFont val="Calibri"/>
        <family val="2"/>
        <charset val="238"/>
      </rPr>
      <t xml:space="preserve"> izvedene zaštite u sraslom stanju.</t>
    </r>
  </si>
  <si>
    <t>1.9.6.</t>
  </si>
  <si>
    <t>Izvedba sloja tucanika od kamene drobine krupnoće 0/63 mm u debljine od 40 cm. Tucanik treba ugraditi u dva sloja u debljini po 20 cm. Svaki sloj treba zbiti.</t>
  </si>
  <si>
    <r>
      <t>Obračun po m</t>
    </r>
    <r>
      <rPr>
        <vertAlign val="superscript"/>
        <sz val="10"/>
        <rFont val="Calibri"/>
        <family val="2"/>
        <charset val="238"/>
      </rPr>
      <t>3</t>
    </r>
    <r>
      <rPr>
        <sz val="10"/>
        <rFont val="Calibri"/>
        <family val="2"/>
        <charset val="238"/>
      </rPr>
      <t xml:space="preserve"> izvedenog tucaničkog sloja u sraslom stanju.</t>
    </r>
  </si>
  <si>
    <t>1.9.7.</t>
  </si>
  <si>
    <t>Zarezivanje asfalta neposredno prije asfaltiranja s proširenjem po 20 cm sa svake strane rova. Nakon zarezivanja treba iskopati zarezani asfalt i utovariti u prevozno sredstvo.</t>
  </si>
  <si>
    <t>1.9.7.1. Zarezivanje asfalta.</t>
  </si>
  <si>
    <t>Obračun po m' zarezanog asfalta.</t>
  </si>
  <si>
    <t>1.9.7.2. Iskop asfalta.</t>
  </si>
  <si>
    <r>
      <t>Obračun po m</t>
    </r>
    <r>
      <rPr>
        <vertAlign val="superscript"/>
        <sz val="10"/>
        <rFont val="Calibri"/>
        <family val="2"/>
        <charset val="238"/>
      </rPr>
      <t>3</t>
    </r>
    <r>
      <rPr>
        <sz val="10"/>
        <rFont val="Calibri"/>
        <family val="2"/>
        <charset val="238"/>
      </rPr>
      <t>.</t>
    </r>
  </si>
  <si>
    <t>1.9.8.</t>
  </si>
  <si>
    <t>Asfaltiranje kolnika ceste s asfaltom tipa AC 11 surf u dva sloja debljine pojedinog sloja 5,0 cm.</t>
  </si>
  <si>
    <r>
      <t>Obračun po m</t>
    </r>
    <r>
      <rPr>
        <vertAlign val="superscript"/>
        <sz val="10"/>
        <rFont val="Calibri"/>
        <family val="2"/>
        <charset val="238"/>
      </rPr>
      <t>2</t>
    </r>
    <r>
      <rPr>
        <sz val="10"/>
        <rFont val="Calibri"/>
        <family val="2"/>
        <charset val="238"/>
      </rPr>
      <t xml:space="preserve"> izvedenog asfaltnog sloja debljine 5,0 cm.</t>
    </r>
  </si>
  <si>
    <t>1.9.9.</t>
  </si>
  <si>
    <t xml:space="preserve">Asfaltiranje nogostupa u širini od 80 cm s asfaltom tipa AC 8 surf u sloju debljine 3,0 cm. </t>
  </si>
  <si>
    <t>1.9.10.</t>
  </si>
  <si>
    <t>Dobava, doprema i ugradnja PEHD cijevi za zaštitu i dovod vode.</t>
  </si>
  <si>
    <t xml:space="preserve">1.9.10.1. PEHD cijev DN 50 mm za zaštitu vodovodne cijevi. Cijev je s vanjske strane rebrasta, a unutra glatka. </t>
  </si>
  <si>
    <t>Obračun po m' dobavljene i ugrađene cijevi.</t>
  </si>
  <si>
    <t>1.9.10.2. PEHD cijev promjera3/4" za radni tlak od 10 bara.</t>
  </si>
  <si>
    <t>1.9.11.</t>
  </si>
  <si>
    <t>Vodoinstalaterski radovi na spajanju PEHD cijevi promjera 3/4" u vodomjernom oknu na postojeći vodovod sa svim potrebnim materijalom i preinakama.
Predviđeni materijal:
- nipl 3/4" kom 4
- T komad 3/4" kom 1
- kuglasti ventil 3/4" kom 1
- PEHD mesing spšojnica N 3/4" kom 1</t>
  </si>
  <si>
    <t>Obračun po kom spoja uključujući rad na preinaki u postojećem oknu, izvedba novog spoja i predviđeni materijal.</t>
  </si>
  <si>
    <t>1.10.</t>
  </si>
  <si>
    <r>
      <rPr>
        <b/>
        <sz val="10"/>
        <rFont val="Calibri"/>
        <family val="2"/>
        <charset val="238"/>
      </rPr>
      <t xml:space="preserve">Odvoz utovarenog materijalana trajnu deponiju </t>
    </r>
    <r>
      <rPr>
        <sz val="10"/>
        <rFont val="Calibri"/>
        <family val="2"/>
        <charset val="238"/>
      </rPr>
      <t>koju mora osigurati sam Izvođač radova. Jedinična cijena mora sadržavati i naknadu za korištenje deponije kao i eventualnu eko-naknadu.</t>
    </r>
  </si>
  <si>
    <r>
      <t>Obračun po m</t>
    </r>
    <r>
      <rPr>
        <vertAlign val="superscript"/>
        <sz val="10"/>
        <rFont val="Calibri"/>
        <family val="2"/>
        <charset val="238"/>
      </rPr>
      <t>3</t>
    </r>
    <r>
      <rPr>
        <sz val="10"/>
        <rFont val="Calibri"/>
        <family val="2"/>
        <charset val="238"/>
      </rPr>
      <t xml:space="preserve"> odveženog materijala u sraslom stanju.</t>
    </r>
  </si>
  <si>
    <t>1.11.</t>
  </si>
  <si>
    <r>
      <rPr>
        <b/>
        <sz val="10"/>
        <rFont val="Calibri"/>
        <family val="2"/>
        <charset val="238"/>
      </rPr>
      <t xml:space="preserve">Dobava, doprema i razastiranje s finim planiranjem kamene drobine </t>
    </r>
    <r>
      <rPr>
        <sz val="10"/>
        <rFont val="Calibri"/>
        <family val="2"/>
        <charset val="238"/>
      </rPr>
      <t>krupnoće 4/8 mm u vrsti i boji kao drobina već ugrađene na šetnicama. Kamenu drobinu treba ugraditi u sloju debljine 10 cm.</t>
    </r>
  </si>
  <si>
    <r>
      <t>Obračun po m</t>
    </r>
    <r>
      <rPr>
        <vertAlign val="superscript"/>
        <sz val="10"/>
        <rFont val="Calibri"/>
        <family val="2"/>
        <charset val="238"/>
      </rPr>
      <t>3</t>
    </r>
    <r>
      <rPr>
        <sz val="10"/>
        <rFont val="Calibri"/>
        <family val="2"/>
        <charset val="238"/>
      </rPr>
      <t xml:space="preserve"> ugrađene drobine sa svim radom iz opisa stavke.</t>
    </r>
  </si>
  <si>
    <t>Ukupno GRAĐEVINSKI RADOVI - Zemljani radovi:</t>
  </si>
  <si>
    <t>2. BETONSKI I ZIDARSKI RADOVI</t>
  </si>
  <si>
    <t>2.1.</t>
  </si>
  <si>
    <r>
      <rPr>
        <b/>
        <sz val="10"/>
        <rFont val="Calibri"/>
        <family val="2"/>
        <charset val="238"/>
      </rPr>
      <t xml:space="preserve">Betoniranje temelja ogradnog i potpornog zida </t>
    </r>
    <r>
      <rPr>
        <sz val="10"/>
        <rFont val="Calibri"/>
        <family val="2"/>
        <charset val="238"/>
      </rPr>
      <t>u dvostranoj oplati s betonom razreda čvrstoće C25/30.
Dimenzije temelja 50×60 cm.</t>
    </r>
  </si>
  <si>
    <r>
      <t>Obračun po m</t>
    </r>
    <r>
      <rPr>
        <vertAlign val="superscript"/>
        <sz val="10"/>
        <rFont val="Calibri"/>
        <family val="2"/>
        <charset val="238"/>
      </rPr>
      <t>3</t>
    </r>
    <r>
      <rPr>
        <sz val="10"/>
        <rFont val="Calibri"/>
        <family val="2"/>
        <charset val="238"/>
      </rPr>
      <t xml:space="preserve"> betoniranog temelja zajedno s potrebnom oplatom.</t>
    </r>
  </si>
  <si>
    <t>2.2.</t>
  </si>
  <si>
    <r>
      <rPr>
        <b/>
        <sz val="10"/>
        <rFont val="Calibri"/>
        <family val="2"/>
        <charset val="238"/>
      </rPr>
      <t>Betoniranje pješačke staze u sloju debljine 5 cm</t>
    </r>
    <r>
      <rPr>
        <sz val="10"/>
        <rFont val="Calibri"/>
        <family val="2"/>
        <charset val="238"/>
      </rPr>
      <t xml:space="preserve"> na izbetoniranu podlogu. Betoniranje izvesti s cementnim malterom spremljenim s pjeskom krupnoće 0/4 mm u omjeru 3:1. Cementni malter treba spremiti s vlaknima za armiranje.
Prije ugradnje cementnog maltera postojeći beton treba premazati sa SN vezom za spoj starog i novog betona.</t>
    </r>
  </si>
  <si>
    <r>
      <t>Obračun po m</t>
    </r>
    <r>
      <rPr>
        <vertAlign val="superscript"/>
        <sz val="10"/>
        <rFont val="Calibri"/>
        <family val="2"/>
        <charset val="238"/>
      </rPr>
      <t>2</t>
    </r>
    <r>
      <rPr>
        <sz val="10"/>
        <rFont val="Calibri"/>
        <family val="2"/>
        <charset val="238"/>
      </rPr>
      <t xml:space="preserve"> dobetoniranog sloja.</t>
    </r>
  </si>
  <si>
    <t>2.3.</t>
  </si>
  <si>
    <r>
      <rPr>
        <b/>
        <sz val="10"/>
        <rFont val="Calibri"/>
        <family val="2"/>
        <charset val="238"/>
      </rPr>
      <t xml:space="preserve">Betoniranje temelja opreme </t>
    </r>
    <r>
      <rPr>
        <sz val="10"/>
        <rFont val="Calibri"/>
        <family val="2"/>
        <charset val="238"/>
      </rPr>
      <t>s betonom razreda čvrstoće C25/30 u eventualnoj potrebnoj oplati.
Vrh temelja 5 cm niži od završnog sloja pjeska ili humusa u zelenim površinama.
Dimenzije temelja prema opremi:
- temelj pergole 0,50×0,50×0,50 m
- temelj info panoa 0,30×0,30×1,20 m
- temelj podnih oznaka u zonama 0,30×0,30×0,30 m
- temelj klupa za sjedenje 0,30×0,30×0,50 m
- temelj koševa za otpad 0,30×0,30×0,30 m
Jedinična cijena treba sadržavati i eventualnu potrebnu oplatu.</t>
    </r>
  </si>
  <si>
    <r>
      <t>Obračun po m</t>
    </r>
    <r>
      <rPr>
        <vertAlign val="superscript"/>
        <sz val="10"/>
        <rFont val="Calibri"/>
        <family val="2"/>
        <charset val="238"/>
      </rPr>
      <t>3</t>
    </r>
    <r>
      <rPr>
        <sz val="10"/>
        <rFont val="Calibri"/>
        <family val="2"/>
        <charset val="238"/>
      </rPr>
      <t xml:space="preserve"> izbetoniranog temelja.</t>
    </r>
  </si>
  <si>
    <t>2.4.</t>
  </si>
  <si>
    <r>
      <rPr>
        <b/>
        <sz val="10"/>
        <rFont val="Calibri"/>
        <family val="2"/>
        <charset val="238"/>
      </rPr>
      <t>Betoniranje platoa veličine 2,50×2,50 m</t>
    </r>
    <r>
      <rPr>
        <sz val="10"/>
        <rFont val="Calibri"/>
        <family val="2"/>
        <charset val="238"/>
      </rPr>
      <t xml:space="preserve"> i debljine 10 cm ispod pergole s betonom tlačne čvrstoće C30/37. U beton treba ugraditi armaturnu mrežu Q188.
Betonski plato izvesti nakon montaže pergole na isplaniranu kamenu drobinu tako da bude 10 cm viši od iste.
Završna obrada je fino zaribani beton.
Jedinična cijena treba sadržavati potrebnu oplatu.</t>
    </r>
  </si>
  <si>
    <r>
      <t>Obračun po m</t>
    </r>
    <r>
      <rPr>
        <vertAlign val="superscript"/>
        <sz val="10"/>
        <rFont val="Calibri"/>
        <family val="2"/>
        <charset val="238"/>
      </rPr>
      <t>3</t>
    </r>
    <r>
      <rPr>
        <sz val="10"/>
        <rFont val="Calibri"/>
        <family val="2"/>
        <charset val="238"/>
      </rPr>
      <t xml:space="preserve"> izbetoniranog platoa zajedno sa armaturnom mrežom i oplatom.</t>
    </r>
  </si>
  <si>
    <t>2.5.</t>
  </si>
  <si>
    <r>
      <rPr>
        <b/>
        <sz val="10"/>
        <rFont val="Calibri"/>
        <family val="2"/>
        <charset val="238"/>
      </rPr>
      <t xml:space="preserve">Dobava, doprema i zidanje ogradnog zida u kamenu s dva lica. </t>
    </r>
    <r>
      <rPr>
        <sz val="10"/>
        <rFont val="Calibri"/>
        <family val="2"/>
        <charset val="238"/>
      </rPr>
      <t>Vrsta, porjeklo, obrada i samo zidanje kamenom kao postojeći sjeverni zid. Zidanje izvesti kao suhozid bez fuga tako da cementni malter ispunjava samo unutrašnjost zida (na licu zida malter se ne vidi).
Debljina zida 40 cm dok je visina promjenjiva radi kaskada od 0,50 m do 1,55 m.
Na kruni zida treba izvesti betonsku kapu kao postojeću debljine 5,0 cm s uvučenim krajevima po 5,0 cm. Betonsku kapu treba zarezati na 2,5 m motornom rezalicom radi dilatiranja.</t>
    </r>
  </si>
  <si>
    <r>
      <t>Obračun po m</t>
    </r>
    <r>
      <rPr>
        <vertAlign val="superscript"/>
        <sz val="10"/>
        <rFont val="Calibri"/>
        <family val="2"/>
        <charset val="238"/>
      </rPr>
      <t>3</t>
    </r>
    <r>
      <rPr>
        <sz val="10"/>
        <rFont val="Calibri"/>
        <family val="2"/>
        <charset val="238"/>
      </rPr>
      <t xml:space="preserve"> ozidanog zida zajedno s betonskom kapom.</t>
    </r>
  </si>
  <si>
    <t>2.6.</t>
  </si>
  <si>
    <r>
      <rPr>
        <b/>
        <sz val="10"/>
        <rFont val="Calibri"/>
        <family val="2"/>
        <charset val="238"/>
      </rPr>
      <t xml:space="preserve">Dobava, doprema i zidanje potpornog zida uz novi dio nogostupa </t>
    </r>
    <r>
      <rPr>
        <sz val="10"/>
        <rFont val="Calibri"/>
        <family val="2"/>
        <charset val="238"/>
      </rPr>
      <t>- produžetak postojećeg zida u kamenu s jednim licem. Vrsta kao postojeći, poluobrađena bunja. Razdjelnice izvesti kao na postojećem zidu. Naličje zida je beton s time da 0,30 m od vrha zida bude u kamenu.
Debljina zida 50 cm, dok je visina 70 cm (60 cm od asfalta).
Na kruni zida treba izvesti betonsku kapu kao postojeću debljine 3,0 cm s uvučenim krajevima po 3,0 cm.</t>
    </r>
  </si>
  <si>
    <r>
      <rPr>
        <b/>
        <sz val="10"/>
        <rFont val="Calibri"/>
        <family val="2"/>
        <charset val="238"/>
      </rPr>
      <t>Dobava, doprema i ugradnja opločnika BRADSTONE TRAVERO</t>
    </r>
    <r>
      <rPr>
        <sz val="10"/>
        <rFont val="Calibri"/>
        <family val="2"/>
        <charset val="238"/>
      </rPr>
      <t xml:space="preserve"> dimenzija 40×40×3,7 cm pješčane boje proizvođača Semmelrock Stein+Desing d.o.o.
Opločnike treba ugraditi prema nacrtu iz projekta na način da se na završnom sloju humusa odstrani humus u sloju 2-3 cm te opločnik utisne u tlo.</t>
    </r>
  </si>
  <si>
    <t>Obračun po kom dobavljenog i ugrađenog opločnika.</t>
  </si>
  <si>
    <t>Ukupno GRAĐEVINSKI RADOVI - Betonski i zidarski radovi:</t>
  </si>
  <si>
    <t>II.</t>
  </si>
  <si>
    <t>HORTIKULTURNI RADOVI</t>
  </si>
  <si>
    <t>1.</t>
  </si>
  <si>
    <t>RAD S POSTOJEĆOM VEGETACIJOM</t>
  </si>
  <si>
    <r>
      <t xml:space="preserve">Stari čempresi Cupressus semprevirens </t>
    </r>
    <r>
      <rPr>
        <b/>
        <i/>
        <sz val="10"/>
        <rFont val="Calibri"/>
        <family val="2"/>
        <charset val="238"/>
      </rPr>
      <t>'Horizontalis'</t>
    </r>
  </si>
  <si>
    <t xml:space="preserve">Rez donjih grana dužine do 3 m, debljine 10 cm radi preglednosti i suhih grana unutar habitusa crnogorice. U stavku je uključeno uklanjanje zaostale penjačice bršljana po donjem dijelu debla. </t>
  </si>
  <si>
    <r>
      <t>Obračun po kom</t>
    </r>
    <r>
      <rPr>
        <vertAlign val="superscript"/>
        <sz val="10"/>
        <rFont val="Calibri"/>
        <family val="2"/>
        <charset val="238"/>
      </rPr>
      <t xml:space="preserve"> </t>
    </r>
    <r>
      <rPr>
        <sz val="10"/>
        <rFont val="Calibri"/>
        <family val="2"/>
        <charset val="238"/>
      </rPr>
      <t>.</t>
    </r>
  </si>
  <si>
    <r>
      <t xml:space="preserve">Mlade stablašice </t>
    </r>
    <r>
      <rPr>
        <b/>
        <i/>
        <sz val="10"/>
        <rFont val="Calibri"/>
        <family val="2"/>
        <charset val="238"/>
      </rPr>
      <t>Melia azedarach</t>
    </r>
  </si>
  <si>
    <t>Manji korektivni rez na izbojima debljine do 3 cm, na krošnji vis. do 2 m</t>
  </si>
  <si>
    <t>Obračun po kom.</t>
  </si>
  <si>
    <t>Samonikla travnjačka vegetacija na budućim zonama uređenja</t>
  </si>
  <si>
    <t>Kemijsko tretiranje totalnim herbicidom tipa Glyphogal ili jednakovrijednim, u dozi prema naputku proizvođača, 15 dana prije početka pripremnih i zemljanih radova.</t>
  </si>
  <si>
    <r>
      <t>Obračun po m</t>
    </r>
    <r>
      <rPr>
        <vertAlign val="superscript"/>
        <sz val="10"/>
        <rFont val="Calibri"/>
        <family val="2"/>
        <charset val="238"/>
      </rPr>
      <t xml:space="preserve">2 </t>
    </r>
    <r>
      <rPr>
        <sz val="10"/>
        <rFont val="Calibri"/>
        <family val="2"/>
        <charset val="238"/>
      </rPr>
      <t>.</t>
    </r>
  </si>
  <si>
    <t>Ukupno RADOVI S POSTOJEĆOM VEGETACIJOM:</t>
  </si>
  <si>
    <t>2.</t>
  </si>
  <si>
    <t>PRIPREMNI I ZEMLJANI RADOVI</t>
  </si>
  <si>
    <t>Izgrabljavanje površine od kamenja i zaostale travnjačke vegetacije</t>
  </si>
  <si>
    <t>Sakupljanje većeg kamenja na način da se izgrabljava i uklanja s površine koja se uređuje. Stavka uključuje radove prijenosa do 50 m po ravnom do mjesta utovara i odvoza. Radovi prema pozicijama na nacrtu.</t>
  </si>
  <si>
    <r>
      <t>Obračun po m</t>
    </r>
    <r>
      <rPr>
        <vertAlign val="superscript"/>
        <sz val="10"/>
        <rFont val="Calibri"/>
        <family val="2"/>
        <charset val="238"/>
      </rPr>
      <t>2</t>
    </r>
    <r>
      <rPr>
        <sz val="10"/>
        <rFont val="Calibri"/>
        <family val="2"/>
        <charset val="238"/>
      </rPr>
      <t>.</t>
    </r>
  </si>
  <si>
    <t>Iskop površinske zemlje i planiranje</t>
  </si>
  <si>
    <t>Ručni iskop površinske podloge mješavine većinom kamena u sloju debljine 10-15 cm na pozicijama prema nacrtu.  U stavku je uključeno planiranje terena i smanjivanje postojećih pokosa. Oko postojećih stabala radovi se obavljaju s pažnjom da se ne ošteti korjenje.</t>
  </si>
  <si>
    <t>Plodna zemlja</t>
  </si>
  <si>
    <t>Nabava i doprema plodne površinske zemlje. Stavka obuhvaća grubo i fino planiranje supstrata u sloju od prosječno 15 cm u slegnutom stanju s točnošću +/-2 cm te valjanje statičkim valjcima jednim prijelazom. Obračunava se stvarno ugrađena količina.</t>
  </si>
  <si>
    <t>Fino izgrabljavanje i planiranje</t>
  </si>
  <si>
    <t>Fino izgrabljavanje i planiranje navežene zemlje, homogeniziranje s postojećim tlom te dodatno uklanjanje kamenja i drugog nepoželjnog materijala po potrebi.</t>
  </si>
  <si>
    <t>Iskolčavanje elemenata uređenja</t>
  </si>
  <si>
    <t>Prijenos elemenata - iskolčavanje, na osnovu podataka iz projekta krajobraznog uređenja.</t>
  </si>
  <si>
    <t>Ukupno PRIPREMNI I ZEMLJANI RADOVI:</t>
  </si>
  <si>
    <t>3.</t>
  </si>
  <si>
    <t>RADOVI S BILJNIM MATERIJALOM</t>
  </si>
  <si>
    <t>3.1.</t>
  </si>
  <si>
    <t>Priprema i sadnja raslinja</t>
  </si>
  <si>
    <r>
      <t>Ručni iskop jama za sadnju te zamjena materijala iz iskopa 30% plodnom zemljom ili manje po potrebi. Punjenje jame za sadnju plodnom zemljom i poboljšivačima tla: humusna zemlja tipa Hortyflor ili odgovarajuće, gnojivo produženog djelovanja tipa Osmocote ili odgovarajući, peletirano stajsko gnojivo tipa Peletko ili odgovarajuće. Fino planiranje nakon sadnje trajnica i pokrivača tla. Izrada zdjelica oko grmova te incijalno zalijevanje s 30 L za grmove te 10 L po m</t>
    </r>
    <r>
      <rPr>
        <vertAlign val="superscript"/>
        <sz val="10"/>
        <rFont val="Calibri"/>
        <family val="2"/>
        <charset val="238"/>
      </rPr>
      <t>2</t>
    </r>
    <r>
      <rPr>
        <sz val="10"/>
        <rFont val="Calibri"/>
        <family val="2"/>
        <charset val="238"/>
      </rPr>
      <t xml:space="preserve"> za trajnice i aromatično bilje.</t>
    </r>
  </si>
  <si>
    <r>
      <t>Obračun po kom za zimzelene i cvatuće grmove, te po m</t>
    </r>
    <r>
      <rPr>
        <vertAlign val="superscript"/>
        <sz val="10"/>
        <rFont val="Calibri"/>
        <family val="2"/>
        <charset val="238"/>
      </rPr>
      <t xml:space="preserve">2 </t>
    </r>
    <r>
      <rPr>
        <sz val="10"/>
        <rFont val="Calibri"/>
        <family val="2"/>
        <charset val="238"/>
      </rPr>
      <t>za trajnice i aromatično bilje.</t>
    </r>
  </si>
  <si>
    <t>zimzeleni grmovi, cvatući listopadni grmovi</t>
  </si>
  <si>
    <t>50*50*50</t>
  </si>
  <si>
    <t>mediteranski i manji grmovi, penjačice</t>
  </si>
  <si>
    <t>30*30*30</t>
  </si>
  <si>
    <t>trajnice i aromatično bilje</t>
  </si>
  <si>
    <r>
      <t>prekopavanje i sadnja 3-5 kom/m</t>
    </r>
    <r>
      <rPr>
        <i/>
        <u/>
        <vertAlign val="superscript"/>
        <sz val="10"/>
        <rFont val="Calibri"/>
        <family val="2"/>
        <charset val="238"/>
      </rPr>
      <t>2</t>
    </r>
  </si>
  <si>
    <t>3.2.</t>
  </si>
  <si>
    <t>Raslinje</t>
  </si>
  <si>
    <t>Nabava i doprema raslinja prema specifikaciji iz troškovnika.</t>
  </si>
  <si>
    <t xml:space="preserve">Kod nabavke vrsta s više mogućih kultivara, nabaviti proporcionalnu količinu kultivara po količini pojedinačne vrste radi poželjne raznovrsnosti u Mirisnom vrtu. </t>
  </si>
  <si>
    <t>cvatući grmovi, mediteranski grmovi, zimzeleni grmovi</t>
  </si>
  <si>
    <t>jama 50 cm</t>
  </si>
  <si>
    <r>
      <t xml:space="preserve">Syringa vulgaris, 40/60 cm, Lt 3 </t>
    </r>
    <r>
      <rPr>
        <sz val="10"/>
        <rFont val="Calibri"/>
        <family val="2"/>
        <charset val="238"/>
      </rPr>
      <t>- jorgovan, 3 različita kultivara (boje)</t>
    </r>
  </si>
  <si>
    <r>
      <t xml:space="preserve">Pittosporum tobira, 60/80 cm, Lt 3 </t>
    </r>
    <r>
      <rPr>
        <sz val="10"/>
        <rFont val="Calibri"/>
        <family val="2"/>
        <charset val="238"/>
      </rPr>
      <t>- pitospora</t>
    </r>
  </si>
  <si>
    <r>
      <t xml:space="preserve">Forsythia europaea, 40/60 cm, Lt 3 </t>
    </r>
    <r>
      <rPr>
        <sz val="10"/>
        <rFont val="Calibri"/>
        <family val="2"/>
        <charset val="238"/>
      </rPr>
      <t>- forsitija</t>
    </r>
  </si>
  <si>
    <r>
      <t xml:space="preserve">Myrthus communis, 40/60 cm, Lt 3 </t>
    </r>
    <r>
      <rPr>
        <sz val="10"/>
        <rFont val="Calibri"/>
        <family val="2"/>
        <charset val="238"/>
      </rPr>
      <t>- obična mirta</t>
    </r>
  </si>
  <si>
    <r>
      <t xml:space="preserve">Myrthus communis 'Tarentina', 40/60 cm, Lt 3 </t>
    </r>
    <r>
      <rPr>
        <sz val="10"/>
        <rFont val="Calibri"/>
        <family val="2"/>
        <charset val="238"/>
      </rPr>
      <t>- tarentinska mirta</t>
    </r>
  </si>
  <si>
    <r>
      <t xml:space="preserve">Abelia grandiflora, 40/60 cm, Lt 3 </t>
    </r>
    <r>
      <rPr>
        <sz val="10"/>
        <rFont val="Calibri"/>
        <family val="2"/>
        <charset val="238"/>
      </rPr>
      <t>- abelija, razni kultivari po jedan do dva komada svakog</t>
    </r>
  </si>
  <si>
    <r>
      <t xml:space="preserve">Buddleja davidii, 40 cm, Lt 3 </t>
    </r>
    <r>
      <rPr>
        <sz val="10"/>
        <rFont val="Calibri"/>
        <family val="2"/>
        <charset val="238"/>
      </rPr>
      <t>- ljetni jorgovan, razni kultivari po jedan komad svakog</t>
    </r>
  </si>
  <si>
    <r>
      <t xml:space="preserve">Vitex agnus 'Castus', 40 cm, Lt 3 </t>
    </r>
    <r>
      <rPr>
        <sz val="10"/>
        <rFont val="Calibri"/>
        <family val="2"/>
        <charset val="238"/>
      </rPr>
      <t>- konopljika, razni kultivari po jedan komad svakog</t>
    </r>
  </si>
  <si>
    <r>
      <t xml:space="preserve">Choisya ternata, 40 cm, Lt 3 </t>
    </r>
    <r>
      <rPr>
        <sz val="10"/>
        <rFont val="Calibri"/>
        <family val="2"/>
        <charset val="238"/>
      </rPr>
      <t>- meksička naranča</t>
    </r>
  </si>
  <si>
    <r>
      <t xml:space="preserve">Sarcococca confusa, 40 cm, Lt 3 </t>
    </r>
    <r>
      <rPr>
        <sz val="10"/>
        <rFont val="Calibri"/>
        <family val="2"/>
        <charset val="238"/>
      </rPr>
      <t>- sarkokoka</t>
    </r>
  </si>
  <si>
    <r>
      <t xml:space="preserve">Spartium junceum, 20/40 cm, Lt 3 </t>
    </r>
    <r>
      <rPr>
        <sz val="10"/>
        <rFont val="Calibri"/>
        <family val="2"/>
        <charset val="238"/>
      </rPr>
      <t>- brnistra</t>
    </r>
  </si>
  <si>
    <r>
      <t xml:space="preserve">Hybiscus syriacus, 40/60 cm, Lt 3 </t>
    </r>
    <r>
      <rPr>
        <sz val="10"/>
        <rFont val="Calibri"/>
        <family val="2"/>
        <charset val="238"/>
      </rPr>
      <t>- hibiskus, razni kultivari po jedan komad</t>
    </r>
  </si>
  <si>
    <r>
      <t xml:space="preserve">Eleagnus x ebbingei, 40/60 cm, Lt 3 </t>
    </r>
    <r>
      <rPr>
        <sz val="10"/>
        <rFont val="Calibri"/>
        <family val="2"/>
        <charset val="238"/>
      </rPr>
      <t>- zelena dafina</t>
    </r>
  </si>
  <si>
    <r>
      <t xml:space="preserve">Calycanthus floridus, 40/60 cm, Lt 3 </t>
    </r>
    <r>
      <rPr>
        <sz val="10"/>
        <rFont val="Calibri"/>
        <family val="2"/>
        <charset val="238"/>
      </rPr>
      <t>- kalikant</t>
    </r>
  </si>
  <si>
    <r>
      <t xml:space="preserve">Osmanthus fragrans, 40/60 cm, Lt 3 </t>
    </r>
    <r>
      <rPr>
        <sz val="10"/>
        <rFont val="Calibri"/>
        <family val="2"/>
        <charset val="238"/>
      </rPr>
      <t>- mirisnica</t>
    </r>
  </si>
  <si>
    <r>
      <t xml:space="preserve">Mahonia japonica, 40/60 cm, Lt 3 </t>
    </r>
    <r>
      <rPr>
        <sz val="10"/>
        <rFont val="Calibri"/>
        <family val="2"/>
        <charset val="238"/>
      </rPr>
      <t>- mahonija</t>
    </r>
  </si>
  <si>
    <r>
      <t xml:space="preserve">Viburnum bodnatense 'Dawn', 40/60 cm, Lt 3 </t>
    </r>
    <r>
      <rPr>
        <sz val="10"/>
        <rFont val="Calibri"/>
        <family val="2"/>
        <charset val="238"/>
      </rPr>
      <t>- lemprika, kultivar</t>
    </r>
  </si>
  <si>
    <r>
      <t xml:space="preserve">Nandina domestica, 40/60 cm, Lt 3 </t>
    </r>
    <r>
      <rPr>
        <sz val="10"/>
        <rFont val="Calibri"/>
        <family val="2"/>
        <charset val="238"/>
      </rPr>
      <t>- nebeski bambus</t>
    </r>
  </si>
  <si>
    <r>
      <t xml:space="preserve">Phyladelphus coronarius, 40/60 cm, Lt 3 </t>
    </r>
    <r>
      <rPr>
        <sz val="10"/>
        <rFont val="Calibri"/>
        <family val="2"/>
        <charset val="238"/>
      </rPr>
      <t>- pajasmin</t>
    </r>
  </si>
  <si>
    <r>
      <t xml:space="preserve">Laurus nobilis, 40/60 cm, Lt 3 </t>
    </r>
    <r>
      <rPr>
        <sz val="10"/>
        <rFont val="Calibri"/>
        <family val="2"/>
        <charset val="238"/>
      </rPr>
      <t>- lovor</t>
    </r>
  </si>
  <si>
    <r>
      <t xml:space="preserve">Viburnum tinus, 40/60 cm, Lt 3 </t>
    </r>
    <r>
      <rPr>
        <sz val="10"/>
        <rFont val="Calibri"/>
        <family val="2"/>
        <charset val="238"/>
      </rPr>
      <t>- lemprika</t>
    </r>
  </si>
  <si>
    <r>
      <t xml:space="preserve">Arbutus unedo, 40/60 cm, Lt 3 </t>
    </r>
    <r>
      <rPr>
        <sz val="10"/>
        <rFont val="Calibri"/>
        <family val="2"/>
        <charset val="238"/>
      </rPr>
      <t>- planika</t>
    </r>
  </si>
  <si>
    <r>
      <t xml:space="preserve">Hammamelis virginiana, 40/60 cm, Lt 3 </t>
    </r>
    <r>
      <rPr>
        <sz val="10"/>
        <rFont val="Calibri"/>
        <family val="2"/>
        <charset val="238"/>
      </rPr>
      <t>- vještičja lijeska, kultivari</t>
    </r>
  </si>
  <si>
    <t>jama 30 cm</t>
  </si>
  <si>
    <r>
      <t xml:space="preserve">Pittosporum tobira 'Nana', 20/40 cm, Lt 1,5 </t>
    </r>
    <r>
      <rPr>
        <sz val="10"/>
        <rFont val="Calibri"/>
        <family val="2"/>
        <charset val="238"/>
      </rPr>
      <t>-  pitospora, niski kultivar</t>
    </r>
  </si>
  <si>
    <r>
      <t xml:space="preserve">Perovskia atriplicifolia, Lt 1,5 </t>
    </r>
    <r>
      <rPr>
        <sz val="10"/>
        <rFont val="Calibri"/>
        <family val="2"/>
        <charset val="238"/>
      </rPr>
      <t>- ruska kadulja</t>
    </r>
  </si>
  <si>
    <r>
      <t xml:space="preserve">Jasminum nudiflorum, Lt 1,5 </t>
    </r>
    <r>
      <rPr>
        <sz val="10"/>
        <rFont val="Calibri"/>
        <family val="2"/>
        <charset val="238"/>
      </rPr>
      <t>- zimski jasmin</t>
    </r>
  </si>
  <si>
    <r>
      <t xml:space="preserve">Aloysia triphylla, Lt 1,5 </t>
    </r>
    <r>
      <rPr>
        <sz val="10"/>
        <rFont val="Calibri"/>
        <family val="2"/>
        <charset val="238"/>
      </rPr>
      <t>- limunovac</t>
    </r>
  </si>
  <si>
    <r>
      <t xml:space="preserve">Gaura lindheimeri, Lt 1,5 </t>
    </r>
    <r>
      <rPr>
        <sz val="10"/>
        <rFont val="Calibri"/>
        <family val="2"/>
        <charset val="238"/>
      </rPr>
      <t>- gaura</t>
    </r>
  </si>
  <si>
    <r>
      <t xml:space="preserve">Rosmarinus officinalis 'Prostratus', Lt 1,5 </t>
    </r>
    <r>
      <rPr>
        <sz val="10"/>
        <rFont val="Calibri"/>
        <family val="2"/>
        <charset val="238"/>
      </rPr>
      <t>- ružmarin, puzajući kultivar</t>
    </r>
  </si>
  <si>
    <r>
      <t xml:space="preserve">Rosmarinus officinalis, pl. 9 </t>
    </r>
    <r>
      <rPr>
        <sz val="10"/>
        <rFont val="Calibri"/>
        <family val="2"/>
        <charset val="238"/>
      </rPr>
      <t>- ružmarin</t>
    </r>
  </si>
  <si>
    <r>
      <t xml:space="preserve">Phlomis fruticans, pl. 9 </t>
    </r>
    <r>
      <rPr>
        <sz val="10"/>
        <rFont val="Calibri"/>
        <family val="2"/>
        <charset val="238"/>
      </rPr>
      <t>- jeruzalemska kadulja</t>
    </r>
  </si>
  <si>
    <r>
      <t xml:space="preserve">Lavandula angustifolia 'Hidcote', pl. 9 </t>
    </r>
    <r>
      <rPr>
        <sz val="10"/>
        <rFont val="Calibri"/>
        <family val="2"/>
        <charset val="238"/>
      </rPr>
      <t>- lavanda, kultivar</t>
    </r>
  </si>
  <si>
    <r>
      <t xml:space="preserve">Lavandula stoechas, pl. 9 </t>
    </r>
    <r>
      <rPr>
        <sz val="10"/>
        <rFont val="Calibri"/>
        <family val="2"/>
        <charset val="238"/>
      </rPr>
      <t>- lavanda, kultivar</t>
    </r>
  </si>
  <si>
    <r>
      <t xml:space="preserve">Helychrisum italicum, pl. 9  </t>
    </r>
    <r>
      <rPr>
        <sz val="10"/>
        <rFont val="Calibri"/>
        <family val="2"/>
        <charset val="238"/>
      </rPr>
      <t>- smilje</t>
    </r>
  </si>
  <si>
    <r>
      <t xml:space="preserve">Salvia officinalis, pl. 9  </t>
    </r>
    <r>
      <rPr>
        <sz val="10"/>
        <rFont val="Calibri"/>
        <family val="2"/>
        <charset val="238"/>
      </rPr>
      <t>- kuš, kadulja</t>
    </r>
  </si>
  <si>
    <r>
      <t xml:space="preserve">Salvia officinalis 'Purpurascens'/ 'Atropurpurea', pl.9  </t>
    </r>
    <r>
      <rPr>
        <sz val="10"/>
        <rFont val="Calibri"/>
        <family val="2"/>
        <charset val="238"/>
      </rPr>
      <t>- kuš, kadulja, kultivar s ljubičastim listovima</t>
    </r>
  </si>
  <si>
    <r>
      <t xml:space="preserve">Salvia jamensis, Lt. 1,5  </t>
    </r>
    <r>
      <rPr>
        <sz val="10"/>
        <rFont val="Calibri"/>
        <family val="2"/>
        <charset val="238"/>
      </rPr>
      <t xml:space="preserve">- kadulja, kultivar </t>
    </r>
  </si>
  <si>
    <r>
      <t xml:space="preserve">Santolina chamaecyparissus, pl. 9  </t>
    </r>
    <r>
      <rPr>
        <sz val="10"/>
        <rFont val="Calibri"/>
        <family val="2"/>
        <charset val="238"/>
      </rPr>
      <t>- sivi svetolin</t>
    </r>
  </si>
  <si>
    <r>
      <t xml:space="preserve">Santolina viridis, pl. 9  </t>
    </r>
    <r>
      <rPr>
        <sz val="10"/>
        <rFont val="Calibri"/>
        <family val="2"/>
        <charset val="238"/>
      </rPr>
      <t>- zeleni svetolin</t>
    </r>
  </si>
  <si>
    <r>
      <t xml:space="preserve">Lantana camara, Lt. 1,5 </t>
    </r>
    <r>
      <rPr>
        <sz val="10"/>
        <rFont val="Calibri"/>
        <family val="2"/>
        <charset val="238"/>
      </rPr>
      <t xml:space="preserve">- lantana </t>
    </r>
  </si>
  <si>
    <r>
      <t xml:space="preserve">Lonicera heckrottii 'Gold Flame', 60/80 cm, Lt. 3 </t>
    </r>
    <r>
      <rPr>
        <sz val="10"/>
        <rFont val="Calibri"/>
        <family val="2"/>
        <charset val="238"/>
      </rPr>
      <t>- orlovi nokti</t>
    </r>
  </si>
  <si>
    <r>
      <t xml:space="preserve">Trachelospermum jasminoides, 40/60 cm, Lt. 3 </t>
    </r>
    <r>
      <rPr>
        <sz val="10"/>
        <rFont val="Calibri"/>
        <family val="2"/>
        <charset val="238"/>
      </rPr>
      <t>- zvjezdasti jasmin</t>
    </r>
  </si>
  <si>
    <r>
      <t xml:space="preserve">Rosa banksiae 'Lutea', 40/60 cm, Lt. 3 </t>
    </r>
    <r>
      <rPr>
        <sz val="10"/>
        <rFont val="Calibri"/>
        <family val="2"/>
        <charset val="238"/>
      </rPr>
      <t>- kineska bestrna ruža</t>
    </r>
  </si>
  <si>
    <r>
      <t xml:space="preserve">Achillea millefolium spp. pl. 9 </t>
    </r>
    <r>
      <rPr>
        <sz val="10"/>
        <rFont val="Calibri"/>
        <family val="2"/>
        <charset val="238"/>
      </rPr>
      <t>- stolisnik, razni ukrasni kultivari po nekoliko komada svakog</t>
    </r>
  </si>
  <si>
    <r>
      <t xml:space="preserve">Echinacea purpurea, E. Pallida, pl. 9 </t>
    </r>
    <r>
      <rPr>
        <sz val="10"/>
        <rFont val="Calibri"/>
        <family val="2"/>
        <charset val="238"/>
      </rPr>
      <t>- ehinaceja, jednaki broj oba kultivara</t>
    </r>
  </si>
  <si>
    <r>
      <t xml:space="preserve">Nepeta cataria, pl. 9 </t>
    </r>
    <r>
      <rPr>
        <sz val="10"/>
        <rFont val="Calibri"/>
        <family val="2"/>
        <charset val="238"/>
      </rPr>
      <t>- mačja trava</t>
    </r>
  </si>
  <si>
    <r>
      <t xml:space="preserve">Iris germanica, pl. 9 </t>
    </r>
    <r>
      <rPr>
        <sz val="10"/>
        <rFont val="Calibri"/>
        <family val="2"/>
        <charset val="238"/>
      </rPr>
      <t>- perunika, razni kultivari (boje)</t>
    </r>
  </si>
  <si>
    <r>
      <t xml:space="preserve">Convallaria majalis, pl. 9 </t>
    </r>
    <r>
      <rPr>
        <sz val="10"/>
        <rFont val="Calibri"/>
        <family val="2"/>
        <charset val="238"/>
      </rPr>
      <t>- đurđica</t>
    </r>
  </si>
  <si>
    <r>
      <t xml:space="preserve">Verbena bonariensis, pl. 9 </t>
    </r>
    <r>
      <rPr>
        <sz val="10"/>
        <rFont val="Calibri"/>
        <family val="2"/>
        <charset val="238"/>
      </rPr>
      <t>- verbena, kultivar</t>
    </r>
  </si>
  <si>
    <r>
      <t xml:space="preserve">Arabis caucasica, A. prokurens, pl. 9 </t>
    </r>
    <r>
      <rPr>
        <sz val="10"/>
        <rFont val="Calibri"/>
        <family val="2"/>
        <charset val="238"/>
      </rPr>
      <t>- gušarka, razni kultivari, po nekoliko komada svakog</t>
    </r>
  </si>
  <si>
    <r>
      <t xml:space="preserve">Aubrieta deltoidea, pl. 9 </t>
    </r>
    <r>
      <rPr>
        <sz val="10"/>
        <rFont val="Calibri"/>
        <family val="2"/>
        <charset val="238"/>
      </rPr>
      <t>- jastučac, kultivari, po nekoliko komada svakog</t>
    </r>
  </si>
  <si>
    <r>
      <t xml:space="preserve">Pelargonium graveolens, pl. 9 </t>
    </r>
    <r>
      <rPr>
        <sz val="10"/>
        <rFont val="Calibri"/>
        <family val="2"/>
        <charset val="238"/>
      </rPr>
      <t>- geranij</t>
    </r>
  </si>
  <si>
    <r>
      <t xml:space="preserve">Viola odorata, pl. 9 </t>
    </r>
    <r>
      <rPr>
        <sz val="10"/>
        <rFont val="Calibri"/>
        <family val="2"/>
        <charset val="238"/>
      </rPr>
      <t>- mirisna ljubičica</t>
    </r>
  </si>
  <si>
    <r>
      <t xml:space="preserve">Caryopteris clandonensis 'Heavenly Blue', pl. 9 </t>
    </r>
    <r>
      <rPr>
        <sz val="10"/>
        <rFont val="Calibri"/>
        <family val="2"/>
        <charset val="238"/>
      </rPr>
      <t>- kariopteris</t>
    </r>
  </si>
  <si>
    <r>
      <t xml:space="preserve">Thymus vulgaris, pl. 9 </t>
    </r>
    <r>
      <rPr>
        <sz val="10"/>
        <rFont val="Calibri"/>
        <family val="2"/>
        <charset val="238"/>
      </rPr>
      <t>- timjan, razni kultivari, po nekoliko komada svakog</t>
    </r>
  </si>
  <si>
    <r>
      <t xml:space="preserve">Thymus serpyllum, pl. 9 </t>
    </r>
    <r>
      <rPr>
        <sz val="10"/>
        <rFont val="Calibri"/>
        <family val="2"/>
        <charset val="238"/>
      </rPr>
      <t>- timjan, razni kultivari, po nekoliko komada svakog</t>
    </r>
  </si>
  <si>
    <r>
      <t xml:space="preserve">Dianthus gratianopolitanus, pl. 9 </t>
    </r>
    <r>
      <rPr>
        <sz val="10"/>
        <rFont val="Calibri"/>
        <family val="2"/>
        <charset val="238"/>
      </rPr>
      <t>- karanfil, razni kultivari, po nekoliko komada svakog</t>
    </r>
  </si>
  <si>
    <r>
      <t xml:space="preserve">Origanum majorana, pl. 9 </t>
    </r>
    <r>
      <rPr>
        <sz val="10"/>
        <rFont val="Calibri"/>
        <family val="2"/>
        <charset val="238"/>
      </rPr>
      <t>- mažuran</t>
    </r>
  </si>
  <si>
    <r>
      <t xml:space="preserve">Gaillardia sp. pl. 9 </t>
    </r>
    <r>
      <rPr>
        <sz val="10"/>
        <rFont val="Calibri"/>
        <family val="2"/>
        <charset val="238"/>
      </rPr>
      <t>- gailardija, razni kultivari, po nekoliko komada svakog</t>
    </r>
  </si>
  <si>
    <r>
      <t xml:space="preserve">Melissa officinalis, pl. 9 </t>
    </r>
    <r>
      <rPr>
        <sz val="10"/>
        <rFont val="Calibri"/>
        <family val="2"/>
        <charset val="238"/>
      </rPr>
      <t>- matičnjak</t>
    </r>
  </si>
  <si>
    <r>
      <t xml:space="preserve">Mentha spp., pl. 9 </t>
    </r>
    <r>
      <rPr>
        <sz val="10"/>
        <rFont val="Calibri"/>
        <family val="2"/>
        <charset val="238"/>
      </rPr>
      <t>- menta, više kultivara, po nekoliko komada svakog</t>
    </r>
  </si>
  <si>
    <r>
      <t xml:space="preserve">Hyssopus officinalis, pl. 9 </t>
    </r>
    <r>
      <rPr>
        <sz val="10"/>
        <rFont val="Calibri"/>
        <family val="2"/>
        <charset val="238"/>
      </rPr>
      <t>- miloduh</t>
    </r>
  </si>
  <si>
    <r>
      <t xml:space="preserve">Tanacetum balsamita, pl. 9 </t>
    </r>
    <r>
      <rPr>
        <sz val="10"/>
        <rFont val="Calibri"/>
        <family val="2"/>
        <charset val="238"/>
      </rPr>
      <t>- kaloper</t>
    </r>
  </si>
  <si>
    <t>Ukupno RADOVI S BILJNIM MATERIJALOM:</t>
  </si>
  <si>
    <t>4.</t>
  </si>
  <si>
    <t>OBRADA POVRŠINA - malčiranje nakon kompletirane sadnje</t>
  </si>
  <si>
    <t>4.1.</t>
  </si>
  <si>
    <t>Protukorovna folija</t>
  </si>
  <si>
    <t>Nabava i doprema protukorovne folije tipa Dupont Plantex Geoproma ili odgovarajuće. Stavka obuhvaća sve radove krojenja folije prema dimenzijama iz projekta s preklapanjem rubova minimalno 15 cm, fiksiranje folije na svakih 1 m metalnom žicom ili klinovima.  Obračunski faktor 10% zbog preklopa i gubitaka kod krojenja.</t>
  </si>
  <si>
    <r>
      <t>Obračun po m</t>
    </r>
    <r>
      <rPr>
        <vertAlign val="superscript"/>
        <sz val="10"/>
        <rFont val="Calibri"/>
        <family val="2"/>
        <charset val="238"/>
      </rPr>
      <t>2</t>
    </r>
    <r>
      <rPr>
        <sz val="10"/>
        <rFont val="Calibri"/>
        <family val="2"/>
        <charset val="238"/>
      </rPr>
      <t xml:space="preserve"> postavljene folije.</t>
    </r>
  </si>
  <si>
    <t>4.2.</t>
  </si>
  <si>
    <t>Malčiranje površine drobljenim kamenom</t>
  </si>
  <si>
    <t>Nabava i doprema drobljenog kamena, bijelo siva boja, veličina 16-32 mm na prethodno postavljenu protukorovnu foliju, u sloju debljine 5 cm.  Stavka obuhvaća sve potrebne radove razasastiranja i planiranja sloja potrebne debljine.</t>
  </si>
  <si>
    <r>
      <t>Obračun po m</t>
    </r>
    <r>
      <rPr>
        <vertAlign val="superscript"/>
        <sz val="10"/>
        <rFont val="Calibri"/>
        <family val="2"/>
        <charset val="238"/>
      </rPr>
      <t>2</t>
    </r>
    <r>
      <rPr>
        <sz val="10"/>
        <rFont val="Calibri"/>
        <family val="2"/>
        <charset val="238"/>
      </rPr>
      <t xml:space="preserve"> površine.</t>
    </r>
  </si>
  <si>
    <t>4.3.</t>
  </si>
  <si>
    <t>Malčiranje površine vulkanskim agregatom</t>
  </si>
  <si>
    <t>Nabava i doprema vulkanskog agregata tipa lapillo. granulacija 8-16 mm, smeđe boje na prethodno postavljenu protukorovnu foliju, u sloju debljine 2 cm.  Stavka obuhvaća sve potrebne radove razasastiranja i planiranja sloja.</t>
  </si>
  <si>
    <t>Ukupno OBRADA POVRŠINA - malčiranje nakon sadnje:</t>
  </si>
  <si>
    <t>III.  AUTOMATSKO ZALIJEVANJE</t>
  </si>
  <si>
    <t>U stavke je uključena nabava, doprema i ugradnja materijala.</t>
  </si>
  <si>
    <t>Pribor i armature</t>
  </si>
  <si>
    <t>Tipska ventilska okna iz ojačanog polipropilena za ugradnju elektromagnetskih ventila i sklopa vodomjera tip Rain Bird VB-STD-H.</t>
  </si>
  <si>
    <t>Kuglasta slavina promjera R1" (DN40) za ugradnju na sklopove ventilskih okana.</t>
  </si>
  <si>
    <t>Vodotijesni spoj za elektrokablove  tip Rain Bird DBRY-6.</t>
  </si>
  <si>
    <t>Ventilska kutija a 3/4" kuglastim ventilom tip kao VBA17186.</t>
  </si>
  <si>
    <t>Spojna cijev 16mm (rola 30m), tip Rain Bird SPXFLEX30.</t>
  </si>
  <si>
    <t>Sitni i potrošni materijal.</t>
  </si>
  <si>
    <t>Obračun komplet.</t>
  </si>
  <si>
    <t>kpt</t>
  </si>
  <si>
    <t>1. Pribor i armature</t>
  </si>
  <si>
    <t xml:space="preserve">Navodnjavanje kap-po-kap i mikronavodnjavanje </t>
  </si>
  <si>
    <t>Redukcijski komad 3/4"xØ16 za spoj cijevi kap po kap na lateralnu liniju, tip Rain Bird XFD-MA-075.</t>
  </si>
  <si>
    <t>Spojnica za cijev kap-po-kap, tip Rain Bird XFD-COUP.</t>
  </si>
  <si>
    <t>Spojnica za cijev kap-po-kap, T-komad, tip Rain Bird XFD-TEE.</t>
  </si>
  <si>
    <t>Cijev kap-po-kap sa samoregulirajućim kapaljkama za pritisak 0,6 do 4 bara, razmak kapaljki 33 cm, 2,3 l/h po kapaljki, smeđa,  tip Rain Bird XFD2333100.</t>
  </si>
  <si>
    <t>Obračun po m'.</t>
  </si>
  <si>
    <t>Ubodni element za vertikalnu stabilizaciju cijevi kap po kap, ugradnja na svakih 2 m.</t>
  </si>
  <si>
    <t>PE cijev 16x1,15mm, dvoslojna, smeđa, tip Rain Bird Blank Tubing za spajanje odsječaka cijevi kap po kap na mjestima izvan zona sadnje,  tip Rain Bird XFD1600.</t>
  </si>
  <si>
    <t>2.7.</t>
  </si>
  <si>
    <t>Sitni i potrošni materijal za izvedbu spojeva i brtvljenje.</t>
  </si>
  <si>
    <t>2. Navodnjavanje kap-po-kap i mikronavodnjavanje</t>
  </si>
  <si>
    <t>Automatika</t>
  </si>
  <si>
    <t>Elektromagnetski ventil R1" s regulatorom  protoka tip RAIN BIRD 100-DVF 9V.</t>
  </si>
  <si>
    <t>Predsetirani regulator pritiska, za ugradnju na izlaznu stranu elektromagnetskog ventila, tip Rain Bird PSI. Regulator se ugrađuje iza elektroventila. Ovaj tip regulatora ugrađuje se na lateralne linije s rasprskivačima. Ugrađuje se jedan regulator po elektromagnetskom ventilu.</t>
  </si>
  <si>
    <t>3.3.</t>
  </si>
  <si>
    <t xml:space="preserve">Baterijski programator navodnjavanja sa 6 stanica, tip kao LoRa/Bluotooth. </t>
  </si>
  <si>
    <t>3.4.</t>
  </si>
  <si>
    <t>Oborinski senzor s ugradnjom osjetnika na mjesto izloženo oborinama.</t>
  </si>
  <si>
    <t>3. Automatika</t>
  </si>
  <si>
    <t xml:space="preserve">Spojni materijal - okna </t>
  </si>
  <si>
    <t>Komplet spojnog i potrošnog materijala iz polipropilena, PN 10 bara za izvedbu sklopova ventilskih okana.</t>
  </si>
  <si>
    <t>4. Spojni materijal - okna</t>
  </si>
  <si>
    <t>5.</t>
  </si>
  <si>
    <t>Spojni materijal - cjevovod</t>
  </si>
  <si>
    <t>5.1.</t>
  </si>
  <si>
    <t>Komplet tlačnog spojnog materijala PN10 iz polipropilena, za PE cjevovod dimenzije 25 mm.</t>
  </si>
  <si>
    <t>5. Spojni materijal - cjevovod</t>
  </si>
  <si>
    <t>6.</t>
  </si>
  <si>
    <t>PE cijevi</t>
  </si>
  <si>
    <t>6.1.</t>
  </si>
  <si>
    <t>Cijev iz polietilena za izvedbu razvoda instalacije za cijevi kap na kap. PE cijev Ø 25 mm, 10 bara.</t>
  </si>
  <si>
    <t>6. PE cijevi</t>
  </si>
  <si>
    <t>7.</t>
  </si>
  <si>
    <t>Instalaterski radovi</t>
  </si>
  <si>
    <t>7.1.</t>
  </si>
  <si>
    <t>Ugradnja PE cjevovoda Ø 25 za vanjsku instalaciju navodnjavanja, uključivo dopremu, polaganje u pripremljeni rov i sva potrebna spajanja polipropilenskim spojnim elementima. Obračun po duljini ugrađene vodovodne instalacije.</t>
  </si>
  <si>
    <t>7.2.</t>
  </si>
  <si>
    <t>Polaganje cijevi kap po kap po površini, s izvedbom svih spojeva, stabilizacijom cijevi protiv vertikalnog izdizanja na svakih 2-4 m.</t>
  </si>
  <si>
    <t>7.3.</t>
  </si>
  <si>
    <t>Ugradnja sklopova ventilskih okana, uključivo stabilizaciju okna sječenom blok opekom i izradu drenažne podloge.</t>
  </si>
  <si>
    <t>7.4.</t>
  </si>
  <si>
    <t xml:space="preserve">Ugradnja ventilske kutije s vrtnim hidrantom. </t>
  </si>
  <si>
    <t>7.5.</t>
  </si>
  <si>
    <t>Ispiranje instalacije po sekcijama za vrijeme ugradnje, tlačne probe po sekcijama tlačnih vodova, puštanje u pogon i prilagodba sustava.</t>
  </si>
  <si>
    <t>7.6.</t>
  </si>
  <si>
    <t>Spoj na vodovodnu mrežu, te svi potrebni radovi.</t>
  </si>
  <si>
    <t>7. Instalaterski radovi</t>
  </si>
  <si>
    <t>8.</t>
  </si>
  <si>
    <t>Zemljani i građevinski radovi</t>
  </si>
  <si>
    <t>8.1.</t>
  </si>
  <si>
    <t>Ručni iskop rova za lateralne linije, u profilu 20 cm x 30 cm u tlu III-IV kategorije. Stavka uključuje mjestimično razbijanje kamene mase ručnim kompresorom i uklanjanje oštrog kamenja s odvozom na za to predviđeni prostor unutar gradilišta.</t>
  </si>
  <si>
    <t>8. Zemljani i građevinski radovi</t>
  </si>
  <si>
    <t>9.</t>
  </si>
  <si>
    <t>Razni radovi</t>
  </si>
  <si>
    <t>9.1.</t>
  </si>
  <si>
    <t>Iskolčenje trase cjevovoda i položajno iskolčenje svih ostalih elemenata sustava, uključivo sve naknadne položajne prilagodbe točaka.</t>
  </si>
  <si>
    <t>9.2.</t>
  </si>
  <si>
    <t xml:space="preserve">Izrada sheme izvedenog stanja u tri primjerka s uputama za rukovanje za ključne komponente sustava. </t>
  </si>
  <si>
    <t>9.3.</t>
  </si>
  <si>
    <t xml:space="preserve">Start-up sustava za navodnjavanje s puštanjem u pogon i optimizacijom sustava, unosom podataka i referentnih režima navodnjavanja do pune funkcije i primopredaje investitoru. </t>
  </si>
  <si>
    <t>9. Razni radovi</t>
  </si>
  <si>
    <t>Ukupno AUTOMATSKO ZALIJEVANJE:</t>
  </si>
  <si>
    <t>IV. URBANA OPREMA I BRAVARSKI RADOVI</t>
  </si>
  <si>
    <t xml:space="preserve">Stol s klupama </t>
  </si>
  <si>
    <t>Nabava, doprema i ugradnja stola za sjedenje s dvije klupe tip Vojtek šifra 3101, izvedeno u čeliku dim. 1800 x 1700 x 765 mm. Konstrukcija je izrađena od toplocinčanih elemenata, dodatno zaštićenih zapečenim prahom dok su sjedišta i stol izrađeni od toplocinčanih čeličnih cijevi, dodatno zaštićenih zapečenim prahom. U stavku je uključena i montaža u pripremljeni temelj (Građevinski radovi) sa svim potrebnim prijenosima i materijalima. Pozicija ugradnje prema projektu.</t>
  </si>
  <si>
    <t>Klupe bez naslona</t>
  </si>
  <si>
    <t>Nabava, doprema i ugradnja klupa bez naslona klupe tip Vojtek, po narudžbi, istovjetno opisu i dimenzijama klupa iz prethodne stavke. U stavku je uključena i montaža u pripremljene temelje (Građevinski radovi) sa svim potrebnim prijenosima i materijalima. Pozicije ugradnje prema projektu.</t>
  </si>
  <si>
    <t>Koš za otpatke</t>
  </si>
  <si>
    <t>Nabava, izrada i doprema koševa za otpatke s posudom za opuške. Sve izrađeno od lima, prema standardu koševa za smeće u Općini kostrena (npr. Parkiralište kod groblja sv. Lucija), antikorozivna zaštita vrućim cinčanjem, oličeno u antracit boju. Koševi se postavljaju na stupić te betoniraju u temelj. U stavku je uračunat rad s montažom u postojeće temelje. Pozicije ugradnje prema projektu.</t>
  </si>
  <si>
    <t>Obračun po kom ugrađenog koša.</t>
  </si>
  <si>
    <t>Informativni pano -"info pano"</t>
  </si>
  <si>
    <t xml:space="preserve">Nabava, izrada i doprema "info panoa", materijal, dimenzije i pozicija ugradnje iz projekta. U stavku je uključena antikorozivna zaštita vrućim cinčanjem te ličenje u boju plavog tona (tipski za Općinu Kostrena). Montaža u izvedeni temelj sa svim potrebnim radovima, materijalima i prijenosima po površini. </t>
  </si>
  <si>
    <t>Podne oznake</t>
  </si>
  <si>
    <t xml:space="preserve">Nabava, izrada i doprema doprema podnih oznaka, materijal, dimenzije i pozicije iz projekta. U stavku je uključena antikorozivna zaštita vrućim cinčanjem te ličenje u boju plavog tona, jednako kao info-panoa. Montaža u izvedene temelje sa svim potrebnim radovima, materijalima i prijenosima po površini. </t>
  </si>
  <si>
    <t>Plastificirane vodootporne naljepnice za informativni pano i podne oznake</t>
  </si>
  <si>
    <t>Nabava, doprema i lijepljenje naljepnica izrađene prema dimenzijama i idejnom rješenju KD Kostrena (ing. Vlasta Oreb). U stavku je uključena priprema podloge (brisanje metalne površine od prašine i nečistoća) te lijepljenje naljepnica na urbanu opremu. Lijepljenje se obavlja uz prisutnost autorice naljepnica.</t>
  </si>
  <si>
    <t>Obračun po kom gotove nalijepljene naljepnice.</t>
  </si>
  <si>
    <t>info pano</t>
  </si>
  <si>
    <t>podne oznake</t>
  </si>
  <si>
    <t>Metalna ograda</t>
  </si>
  <si>
    <t xml:space="preserve">Dobava, doprema i montaža troredne ograde izvedene od šavnih cijevi; stupovi na razmaku od 2 m, rukohvat od cijevi fi 2", te horizontala na osnom razmaku 330 mm izvedena od cijevi fi 1,5".  Stupovi su ujedno i nosači ograde. Nakon radioničke izrade i antikorozivne zaštite, ogradu treba montirati na betonski zid u pripremljene otvore. Nakon montaže, ograda se liči s dva sloja uljane boje u plavom tonu. Dimenzije ograde prije izrade treba uzeti na objektu.
</t>
  </si>
  <si>
    <t>Pergola</t>
  </si>
  <si>
    <t>Izrada, dobava i montaža pergole izvedene od pravokutnih i kvadratnih profila, sve prema dimenzijama iz projekta. Stavka uključuje antikorozivnu zaštitu vrućim cinčanjem, ličenje u antracit boju te ugradnju u postojeći betonski podest sa svim potrebnim radovima, materijalima i prijenosima po površini do uporabnog stanja.</t>
  </si>
  <si>
    <t>Ukupno URBANA OPREMA I BRAVARSKI RADOVI:</t>
  </si>
  <si>
    <t>V.  1. GOD. NJEGA RASLINJA I ODRŽAVANJE OKOLIŠA</t>
  </si>
  <si>
    <t>Održavanje uređenog okoliša kroz jednu godinu po završetku građenja, tj. od trenutka tehničkog prijema. Održavanje uključuje sve agrtotehničke radove i materijale u skladu s pravilima struke, zamjenu posušenog biljnog materijala, kontrolu pojave i suzbijanje bolesti i štetnika, kontrolu vezova na stablašicama i obnovu po potrebi, obnavljanje malča, redovnu kontrolu sustava za navodnjavanje s programiranjem prema sezoni i potrebi raslinja te zamjenom oštećenih dijelova. Vodu osigurava Naručitelj.</t>
  </si>
  <si>
    <t>U sklopu 1. godišnje njege, uključeno je i postojeće raslinje (čempresi i stablašice očenašice).</t>
  </si>
  <si>
    <t>Prihrana - osnovna</t>
  </si>
  <si>
    <t>Prihrana biljnog materijala 2 x godišnje (proljetna i zimska) mineralnim gnojivom NPK 15:15:15 ili KAN ili UREA za proljetnu, te NPK 7.20:30 za zimsku gnojidbu. U stavku je uključeno okopavanje površine ili zdjelice oko biljke te plijevljenje korova. Prikazuje se dvostruka količina radi broja ponavljanja. Doza se određuje prema uputi proizvođača.</t>
  </si>
  <si>
    <r>
      <t>Obračun po 1 m</t>
    </r>
    <r>
      <rPr>
        <vertAlign val="superscript"/>
        <sz val="10"/>
        <rFont val="Calibri"/>
        <family val="2"/>
        <charset val="238"/>
      </rPr>
      <t>2</t>
    </r>
    <r>
      <rPr>
        <sz val="10"/>
        <rFont val="Calibri"/>
        <family val="2"/>
        <charset val="238"/>
      </rPr>
      <t>.</t>
    </r>
  </si>
  <si>
    <t>svo raslinje</t>
  </si>
  <si>
    <t>Prihrana - folijarna ili zalijevanjem</t>
  </si>
  <si>
    <t>Prihrana cvatućih i zimzelenih grmova te penjačica 2 x godišnje vodotopivim gnojivom tipa Kristalit za list (kod grmova gdje je bitna tekstura i boja lista, te Kristalit za cvijet (kod grmova gdje je bitna cvatnja). U stavku je uključeno okopavanje površine ili zdjelice oko biljke te plijevljenje korova. Prikazuje se dvostruka količina radi broja ponavljanja. Doza se određuje prema uputi proizvođača.</t>
  </si>
  <si>
    <r>
      <t>Obračun po 1 kom i 1 m</t>
    </r>
    <r>
      <rPr>
        <vertAlign val="superscript"/>
        <sz val="10"/>
        <rFont val="Calibri"/>
        <family val="2"/>
        <charset val="238"/>
      </rPr>
      <t>2</t>
    </r>
    <r>
      <rPr>
        <sz val="10"/>
        <rFont val="Calibri"/>
        <family val="2"/>
        <charset val="238"/>
      </rPr>
      <t>.</t>
    </r>
  </si>
  <si>
    <t>grmovi i penjačice</t>
  </si>
  <si>
    <t>Orezivanje</t>
  </si>
  <si>
    <t>Oblikovno korektivni rez s uklanjanjem suhih i deformiranih izboja. U stavku je uključeno skupljanje orezanog zelenila i odvoz na deponiju. Prikazane količine uvećane su za predviđeni broj ponavljanja radova tijekom godine dana, x 1 za stablašice, penjačice i grmove te x 2 za mediteranske grmove, trajnice i aromatično bilje. Prikazana kvadratura i broj komada uvećan je za broj ponavljanja.</t>
  </si>
  <si>
    <t>stablašice</t>
  </si>
  <si>
    <t>mediter. grmovi</t>
  </si>
  <si>
    <t>Plijevljenje i popravljanje malča</t>
  </si>
  <si>
    <t>Plijevljenje korova, uklanjanje nečistoća, fino izgrabljavanje i planiranje malča, odvoz pljeve na deponiju. Stavka uključuje radove 2 x tjedno, ukupno 80 x godišnje. Prikazana kvadratura je uvećana za broj dolazaka tijekom godine dana.</t>
  </si>
  <si>
    <t xml:space="preserve">Rad na sustavu za automatsko navodnjavanje </t>
  </si>
  <si>
    <t>Kontrola sustava 1 x mjesečno s preprogramiranjem intenziteta i količine vode prema sezoni i vrsti raslinja, procjenjuje se 6 dolazaka. Prije zime, ispustiti vodu iz sustava i prilagoditi zimskom razdoblju. U stavku nisu uključeni troškovi zamjene otećenih dijelova sustava, a koji su nastali višom silom te nisu posljedica nekvalitetne ugradnje sustava. Prikazana kvadratura uvećana je za broj dolazaka tijekom godine.</t>
  </si>
  <si>
    <t>Ukupno 1.GOD. NJEGA I ODRŽAVANJE OKOLIŠA:</t>
  </si>
  <si>
    <t xml:space="preserve">REKAPITULACIJA  </t>
  </si>
  <si>
    <t>bez PDV-A</t>
  </si>
  <si>
    <t>s PDV-om:</t>
  </si>
  <si>
    <t>I.  GRAĐEVINSKI RADOVI</t>
  </si>
  <si>
    <t>ZEMLJANI RADOVI</t>
  </si>
  <si>
    <t>BETONSKI I ZIDARSKI RADOVI</t>
  </si>
  <si>
    <t>Ukupno:</t>
  </si>
  <si>
    <t>II.  HORTIKULTURNI RADOVI</t>
  </si>
  <si>
    <t>OBRADA POVRŠINA - malčiranje</t>
  </si>
  <si>
    <t xml:space="preserve">IV.  URBANA OPREMA I BRAVARSKI </t>
  </si>
  <si>
    <t xml:space="preserve">        RADOVI</t>
  </si>
  <si>
    <t xml:space="preserve">        OKOLIŠA</t>
  </si>
  <si>
    <t>SVEUKUPNO:</t>
  </si>
  <si>
    <t>V.  1. god NJEGA I ODRŽAVANJE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</si>
</sst>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n_-;\-* #,##0.00\ _k_n_-;_-* \-??\ _k_n_-;_-@_-"/>
  </numFmts>
  <fonts count="38" x14ac:knownFonts="1">
    <font>
      <sz val="11"/>
      <color indexed="8"/>
      <name val="Calibri"/>
      <family val="2"/>
      <charset val="238"/>
    </font>
    <font>
      <sz val="11"/>
      <color indexed="8"/>
      <name val="Calibri"/>
      <family val="2"/>
      <charset val="238"/>
    </font>
    <font>
      <sz val="8"/>
      <name val="Calibri"/>
      <family val="2"/>
      <charset val="238"/>
      <scheme val="minor"/>
    </font>
    <font>
      <b/>
      <i/>
      <sz val="10"/>
      <name val="Calibri"/>
      <family val="2"/>
      <charset val="238"/>
    </font>
    <font>
      <sz val="8"/>
      <name val="Calibri"/>
      <family val="2"/>
      <charset val="238"/>
    </font>
    <font>
      <sz val="10"/>
      <name val="Calibri"/>
      <family val="2"/>
      <charset val="238"/>
    </font>
    <font>
      <sz val="10"/>
      <color indexed="8"/>
      <name val="Calibri"/>
      <family val="2"/>
      <charset val="238"/>
    </font>
    <font>
      <sz val="8"/>
      <color rgb="FFFF0000"/>
      <name val="Calibri"/>
      <family val="2"/>
      <charset val="238"/>
      <scheme val="minor"/>
    </font>
    <font>
      <sz val="10"/>
      <color rgb="FFC00000"/>
      <name val="Calibri"/>
      <family val="2"/>
      <charset val="238"/>
    </font>
    <font>
      <sz val="10"/>
      <color rgb="FFFF0000"/>
      <name val="Calibri"/>
      <family val="2"/>
      <charset val="238"/>
    </font>
    <font>
      <sz val="10"/>
      <color rgb="FFFF33CC"/>
      <name val="Calibri"/>
      <family val="2"/>
      <charset val="238"/>
    </font>
    <font>
      <sz val="11"/>
      <color rgb="FFFF33CC"/>
      <name val="Calibri"/>
      <family val="2"/>
      <charset val="238"/>
    </font>
    <font>
      <sz val="11"/>
      <color rgb="FFFF0000"/>
      <name val="Calibri"/>
      <family val="2"/>
      <charset val="238"/>
    </font>
    <font>
      <sz val="10"/>
      <name val="Calibri"/>
      <family val="2"/>
      <charset val="238"/>
      <scheme val="minor"/>
    </font>
    <font>
      <sz val="11"/>
      <name val="Calibri"/>
      <family val="2"/>
      <charset val="238"/>
    </font>
    <font>
      <b/>
      <sz val="11"/>
      <color indexed="8"/>
      <name val="Calibri"/>
      <family val="2"/>
      <charset val="238"/>
    </font>
    <font>
      <b/>
      <sz val="10"/>
      <name val="Calibri"/>
      <family val="2"/>
      <charset val="238"/>
    </font>
    <font>
      <i/>
      <sz val="11"/>
      <color indexed="8"/>
      <name val="Calibri"/>
      <family val="2"/>
      <charset val="238"/>
    </font>
    <font>
      <vertAlign val="superscript"/>
      <sz val="10"/>
      <name val="Calibri"/>
      <family val="2"/>
      <charset val="238"/>
    </font>
    <font>
      <b/>
      <sz val="8"/>
      <name val="Calibri"/>
      <family val="2"/>
      <charset val="238"/>
    </font>
    <font>
      <sz val="9"/>
      <name val="Calibri"/>
      <family val="2"/>
      <charset val="238"/>
    </font>
    <font>
      <sz val="11"/>
      <color indexed="60"/>
      <name val="Calibri"/>
      <family val="2"/>
      <charset val="238"/>
    </font>
    <font>
      <sz val="10"/>
      <color indexed="60"/>
      <name val="Calibri"/>
      <family val="2"/>
      <charset val="238"/>
    </font>
    <font>
      <i/>
      <sz val="10"/>
      <color indexed="8"/>
      <name val="Calibri"/>
      <family val="2"/>
      <charset val="238"/>
    </font>
    <font>
      <i/>
      <sz val="10"/>
      <name val="Calibri"/>
      <family val="2"/>
      <charset val="238"/>
    </font>
    <font>
      <i/>
      <u/>
      <sz val="10"/>
      <name val="Calibri"/>
      <family val="2"/>
      <charset val="238"/>
    </font>
    <font>
      <i/>
      <u/>
      <vertAlign val="superscript"/>
      <sz val="10"/>
      <name val="Calibri"/>
      <family val="2"/>
      <charset val="238"/>
    </font>
    <font>
      <sz val="10"/>
      <color theme="1"/>
      <name val="Calibri"/>
      <family val="2"/>
      <charset val="238"/>
    </font>
    <font>
      <sz val="10"/>
      <color indexed="10"/>
      <name val="Calibri"/>
      <family val="2"/>
      <charset val="238"/>
    </font>
    <font>
      <sz val="11"/>
      <color indexed="9"/>
      <name val="Calibri"/>
      <family val="2"/>
      <charset val="238"/>
    </font>
    <font>
      <sz val="10"/>
      <color indexed="9"/>
      <name val="Calibri"/>
      <family val="2"/>
      <charset val="238"/>
    </font>
    <font>
      <b/>
      <sz val="14"/>
      <name val="Calibri"/>
      <family val="2"/>
      <charset val="238"/>
    </font>
    <font>
      <b/>
      <sz val="10"/>
      <color indexed="8"/>
      <name val="Calibri"/>
      <family val="2"/>
      <charset val="238"/>
    </font>
    <font>
      <b/>
      <sz val="11"/>
      <name val="Calibri"/>
      <family val="2"/>
      <charset val="238"/>
    </font>
    <font>
      <sz val="12"/>
      <color indexed="9"/>
      <name val="Calibri"/>
      <family val="2"/>
      <charset val="238"/>
    </font>
    <font>
      <b/>
      <sz val="12"/>
      <name val="Calibri"/>
      <family val="2"/>
      <charset val="238"/>
    </font>
    <font>
      <sz val="12"/>
      <name val="Calibri"/>
      <family val="2"/>
      <charset val="238"/>
    </font>
    <font>
      <sz val="12"/>
      <color indexed="8"/>
      <name val="Calibri"/>
      <family val="2"/>
      <charset val="238"/>
    </font>
  </fonts>
  <fills count="15">
    <fill>
      <patternFill patternType="none"/>
    </fill>
    <fill>
      <patternFill patternType="gray125"/>
    </fill>
    <fill>
      <patternFill patternType="solid">
        <fgColor indexed="31"/>
        <bgColor indexed="27"/>
      </patternFill>
    </fill>
    <fill>
      <patternFill patternType="solid">
        <fgColor indexed="27"/>
        <bgColor indexed="26"/>
      </patternFill>
    </fill>
    <fill>
      <patternFill patternType="solid">
        <fgColor indexed="43"/>
        <bgColor indexed="47"/>
      </patternFill>
    </fill>
    <fill>
      <patternFill patternType="solid">
        <fgColor indexed="55"/>
        <bgColor indexed="22"/>
      </patternFill>
    </fill>
    <fill>
      <patternFill patternType="solid">
        <fgColor theme="0" tint="-0.14999847407452621"/>
        <bgColor indexed="27"/>
      </patternFill>
    </fill>
    <fill>
      <patternFill patternType="solid">
        <fgColor theme="0" tint="-4.9989318521683403E-2"/>
        <bgColor indexed="27"/>
      </patternFill>
    </fill>
    <fill>
      <patternFill patternType="solid">
        <fgColor theme="0" tint="-0.249977111117893"/>
        <bgColor indexed="26"/>
      </patternFill>
    </fill>
    <fill>
      <patternFill patternType="solid">
        <fgColor theme="0" tint="-0.249977111117893"/>
        <bgColor indexed="27"/>
      </patternFill>
    </fill>
    <fill>
      <patternFill patternType="solid">
        <fgColor theme="0" tint="-0.14999847407452621"/>
        <bgColor indexed="26"/>
      </patternFill>
    </fill>
    <fill>
      <patternFill patternType="solid">
        <fgColor theme="0" tint="-0.14999847407452621"/>
        <bgColor indexed="64"/>
      </patternFill>
    </fill>
    <fill>
      <patternFill patternType="solid">
        <fgColor theme="0" tint="-0.249977111117893"/>
        <bgColor indexed="22"/>
      </patternFill>
    </fill>
    <fill>
      <patternFill patternType="solid">
        <fgColor theme="0" tint="-0.249977111117893"/>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164" fontId="1" fillId="0" borderId="0" applyFill="0" applyBorder="0" applyProtection="0"/>
    <xf numFmtId="0" fontId="1" fillId="2" borderId="0" applyNumberFormat="0" applyBorder="0" applyProtection="0"/>
    <xf numFmtId="0" fontId="1" fillId="3" borderId="0" applyNumberFormat="0" applyBorder="0" applyProtection="0"/>
    <xf numFmtId="0" fontId="21" fillId="4" borderId="0" applyNumberFormat="0" applyBorder="0" applyProtection="0"/>
    <xf numFmtId="0" fontId="29" fillId="5" borderId="0" applyNumberFormat="0" applyBorder="0" applyProtection="0"/>
  </cellStyleXfs>
  <cellXfs count="170">
    <xf numFmtId="0" fontId="0" fillId="0" borderId="0" xfId="0"/>
    <xf numFmtId="0" fontId="2" fillId="0" borderId="0" xfId="0" applyFont="1" applyAlignment="1">
      <alignment horizontal="left" vertical="top"/>
    </xf>
    <xf numFmtId="0" fontId="3" fillId="0" borderId="0" xfId="0" applyFont="1" applyAlignment="1">
      <alignment vertical="center"/>
    </xf>
    <xf numFmtId="0" fontId="4" fillId="0" borderId="0" xfId="0" applyFont="1" applyAlignment="1">
      <alignment vertical="top"/>
    </xf>
    <xf numFmtId="3"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4" fontId="2" fillId="0" borderId="0" xfId="0" applyNumberFormat="1" applyFont="1" applyAlignment="1">
      <alignment horizontal="right" vertical="top"/>
    </xf>
    <xf numFmtId="49" fontId="2" fillId="0" borderId="0" xfId="0" applyNumberFormat="1" applyFont="1" applyAlignment="1">
      <alignment horizontal="right" vertical="top"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right" vertical="top" wrapText="1"/>
    </xf>
    <xf numFmtId="4" fontId="7" fillId="0" borderId="0" xfId="0" applyNumberFormat="1" applyFont="1" applyAlignment="1">
      <alignment horizontal="right" vertical="top" wrapText="1"/>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3" fontId="5" fillId="0" borderId="0" xfId="0" applyNumberFormat="1"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vertical="center"/>
    </xf>
    <xf numFmtId="3" fontId="10" fillId="0" borderId="0" xfId="0" applyNumberFormat="1" applyFont="1" applyAlignment="1">
      <alignment horizontal="left" vertical="center"/>
    </xf>
    <xf numFmtId="0" fontId="10" fillId="0" borderId="0" xfId="0" applyFont="1" applyAlignment="1">
      <alignment horizontal="right" vertical="center"/>
    </xf>
    <xf numFmtId="0" fontId="12" fillId="0" borderId="0" xfId="0" applyFont="1" applyAlignment="1">
      <alignment vertical="center"/>
    </xf>
    <xf numFmtId="3" fontId="9" fillId="0" borderId="0" xfId="0" applyNumberFormat="1" applyFont="1" applyAlignment="1">
      <alignment horizontal="left" vertical="center"/>
    </xf>
    <xf numFmtId="0" fontId="9" fillId="0" borderId="0" xfId="0" applyFont="1" applyAlignment="1">
      <alignment horizontal="right" vertical="center"/>
    </xf>
    <xf numFmtId="0" fontId="14" fillId="0" borderId="0" xfId="0" applyFont="1" applyAlignment="1">
      <alignment wrapText="1" readingOrder="1"/>
    </xf>
    <xf numFmtId="0" fontId="16" fillId="0" borderId="0" xfId="0" applyFont="1" applyAlignment="1">
      <alignment horizontal="left" vertical="center"/>
    </xf>
    <xf numFmtId="0" fontId="16" fillId="0" borderId="0" xfId="0" applyFont="1" applyAlignment="1">
      <alignment vertical="center"/>
    </xf>
    <xf numFmtId="0" fontId="6" fillId="0" borderId="0" xfId="0" applyFont="1" applyAlignment="1">
      <alignment horizontal="right" vertical="center"/>
    </xf>
    <xf numFmtId="0" fontId="17" fillId="0" borderId="0" xfId="0" applyFont="1" applyAlignment="1">
      <alignment vertical="center"/>
    </xf>
    <xf numFmtId="0" fontId="0" fillId="0" borderId="0" xfId="0" applyAlignment="1">
      <alignment vertical="center"/>
    </xf>
    <xf numFmtId="0" fontId="16" fillId="0" borderId="0" xfId="0" applyFont="1" applyAlignment="1">
      <alignment horizontal="left" vertical="top"/>
    </xf>
    <xf numFmtId="4" fontId="5" fillId="0" borderId="0" xfId="0" applyNumberFormat="1" applyFont="1" applyAlignment="1">
      <alignment horizontal="right" vertical="center"/>
    </xf>
    <xf numFmtId="0" fontId="6" fillId="0" borderId="0" xfId="0" applyFont="1" applyAlignment="1">
      <alignment horizontal="left" vertical="center"/>
    </xf>
    <xf numFmtId="0" fontId="19" fillId="0" borderId="0" xfId="0" applyFont="1" applyAlignment="1">
      <alignment horizontal="right" vertical="center"/>
    </xf>
    <xf numFmtId="0" fontId="16" fillId="0" borderId="0" xfId="0" applyFont="1" applyAlignment="1">
      <alignment horizontal="right" vertical="center"/>
    </xf>
    <xf numFmtId="0" fontId="20" fillId="0" borderId="0" xfId="0" applyFont="1" applyAlignment="1">
      <alignment horizontal="left" vertical="top"/>
    </xf>
    <xf numFmtId="4" fontId="6" fillId="0" borderId="0" xfId="0" applyNumberFormat="1" applyFont="1" applyAlignment="1">
      <alignment vertical="center"/>
    </xf>
    <xf numFmtId="0" fontId="5" fillId="0" borderId="0" xfId="0" applyFont="1" applyAlignment="1">
      <alignment horizontal="left" vertical="top"/>
    </xf>
    <xf numFmtId="0" fontId="0" fillId="0" borderId="0" xfId="0" applyAlignment="1">
      <alignment vertical="top"/>
    </xf>
    <xf numFmtId="0" fontId="16" fillId="0" borderId="0" xfId="0" applyFont="1" applyAlignment="1">
      <alignment horizontal="center" vertical="center"/>
    </xf>
    <xf numFmtId="0" fontId="5" fillId="0" borderId="0" xfId="0" applyFont="1" applyAlignment="1">
      <alignment horizontal="center" vertical="center"/>
    </xf>
    <xf numFmtId="0" fontId="6" fillId="0" borderId="0" xfId="3" applyFont="1" applyFill="1" applyAlignment="1">
      <alignment vertical="center"/>
    </xf>
    <xf numFmtId="4" fontId="16" fillId="0" borderId="0" xfId="0" applyNumberFormat="1" applyFont="1" applyAlignment="1">
      <alignment horizontal="right" vertical="center"/>
    </xf>
    <xf numFmtId="0" fontId="22" fillId="0" borderId="0" xfId="4" applyFont="1" applyFill="1" applyAlignment="1">
      <alignment vertical="center"/>
    </xf>
    <xf numFmtId="16" fontId="5" fillId="0" borderId="0" xfId="0" applyNumberFormat="1" applyFont="1" applyAlignment="1">
      <alignment horizontal="left" vertical="center"/>
    </xf>
    <xf numFmtId="3" fontId="5" fillId="0" borderId="0" xfId="0" applyNumberFormat="1" applyFont="1" applyAlignment="1">
      <alignment horizontal="right" vertical="center"/>
    </xf>
    <xf numFmtId="0" fontId="6" fillId="0" borderId="0" xfId="0" applyFont="1" applyAlignment="1">
      <alignment horizontal="center" vertical="center"/>
    </xf>
    <xf numFmtId="0" fontId="23" fillId="0" borderId="0" xfId="0" applyFont="1" applyAlignment="1">
      <alignment horizontal="right" vertical="center"/>
    </xf>
    <xf numFmtId="4" fontId="5" fillId="0" borderId="0" xfId="0" applyNumberFormat="1" applyFont="1" applyAlignment="1">
      <alignment horizontal="left" vertical="center"/>
    </xf>
    <xf numFmtId="0" fontId="6" fillId="0" borderId="1" xfId="0" applyFont="1" applyBorder="1" applyAlignment="1">
      <alignment horizontal="center" vertical="center"/>
    </xf>
    <xf numFmtId="9" fontId="6" fillId="0" borderId="0" xfId="0" applyNumberFormat="1" applyFont="1" applyAlignment="1">
      <alignment horizontal="left" vertical="center"/>
    </xf>
    <xf numFmtId="4" fontId="6" fillId="0" borderId="0" xfId="3" applyNumberFormat="1" applyFont="1" applyFill="1" applyAlignment="1">
      <alignment horizontal="right" vertical="center"/>
    </xf>
    <xf numFmtId="0" fontId="6" fillId="0" borderId="0" xfId="3" applyFont="1" applyFill="1" applyAlignment="1">
      <alignment horizontal="right" vertical="center"/>
    </xf>
    <xf numFmtId="0" fontId="5" fillId="0" borderId="0" xfId="3" applyFont="1" applyFill="1" applyAlignment="1">
      <alignment horizontal="right" vertical="center"/>
    </xf>
    <xf numFmtId="0" fontId="24" fillId="0" borderId="0" xfId="0" applyFont="1" applyAlignment="1">
      <alignment horizontal="left" vertical="center"/>
    </xf>
    <xf numFmtId="0" fontId="25" fillId="0" borderId="0" xfId="0" applyFont="1" applyAlignment="1">
      <alignment vertical="center"/>
    </xf>
    <xf numFmtId="0" fontId="9" fillId="0" borderId="0" xfId="0" applyFont="1" applyAlignment="1">
      <alignment vertical="center"/>
    </xf>
    <xf numFmtId="0" fontId="25"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0" fontId="21" fillId="4" borderId="0" xfId="4"/>
    <xf numFmtId="4" fontId="6" fillId="0" borderId="0" xfId="3" applyNumberFormat="1" applyFont="1" applyFill="1" applyAlignment="1">
      <alignment horizontal="left" vertical="center"/>
    </xf>
    <xf numFmtId="3" fontId="6" fillId="0" borderId="0" xfId="0" applyNumberFormat="1" applyFont="1" applyAlignment="1">
      <alignment vertical="center"/>
    </xf>
    <xf numFmtId="4" fontId="6" fillId="0" borderId="0" xfId="0" applyNumberFormat="1" applyFont="1" applyAlignment="1">
      <alignment horizontal="left" vertical="center"/>
    </xf>
    <xf numFmtId="4" fontId="6" fillId="0" borderId="0" xfId="0" applyNumberFormat="1" applyFont="1" applyAlignment="1">
      <alignment horizontal="right" vertical="center"/>
    </xf>
    <xf numFmtId="4" fontId="5" fillId="0" borderId="0" xfId="0" applyNumberFormat="1" applyFont="1" applyAlignment="1">
      <alignment vertical="center"/>
    </xf>
    <xf numFmtId="0" fontId="16" fillId="2" borderId="0" xfId="2" applyFont="1" applyAlignment="1">
      <alignment vertical="center"/>
    </xf>
    <xf numFmtId="4" fontId="28" fillId="0" borderId="0" xfId="0" applyNumberFormat="1" applyFont="1" applyAlignment="1">
      <alignment horizontal="left" vertical="center"/>
    </xf>
    <xf numFmtId="0" fontId="24" fillId="0" borderId="0" xfId="0" applyFont="1" applyAlignment="1">
      <alignment horizontal="right" vertical="center" wrapText="1"/>
    </xf>
    <xf numFmtId="9" fontId="5" fillId="0" borderId="0" xfId="0" applyNumberFormat="1" applyFont="1" applyAlignment="1">
      <alignment vertical="center"/>
    </xf>
    <xf numFmtId="0" fontId="24" fillId="0" borderId="0" xfId="0" applyFont="1" applyAlignment="1">
      <alignment horizontal="right" vertical="center"/>
    </xf>
    <xf numFmtId="4" fontId="16" fillId="0" borderId="0" xfId="0" applyNumberFormat="1" applyFont="1" applyAlignment="1">
      <alignment horizontal="left" vertical="center"/>
    </xf>
    <xf numFmtId="0" fontId="32" fillId="0" borderId="0" xfId="3" applyFont="1" applyFill="1" applyAlignment="1">
      <alignment vertical="center"/>
    </xf>
    <xf numFmtId="3" fontId="6" fillId="0" borderId="0" xfId="3" applyNumberFormat="1" applyFont="1" applyFill="1" applyAlignment="1">
      <alignment vertical="center"/>
    </xf>
    <xf numFmtId="4" fontId="5" fillId="0" borderId="0" xfId="3" applyNumberFormat="1" applyFont="1" applyFill="1" applyAlignment="1">
      <alignment horizontal="right" vertical="center"/>
    </xf>
    <xf numFmtId="4" fontId="6" fillId="0" borderId="1" xfId="3" applyNumberFormat="1" applyFont="1" applyFill="1" applyBorder="1" applyAlignment="1">
      <alignment horizontal="right" vertical="center"/>
    </xf>
    <xf numFmtId="0" fontId="5" fillId="0" borderId="1" xfId="3" applyFont="1" applyFill="1" applyBorder="1" applyAlignment="1">
      <alignment horizontal="right" vertical="center"/>
    </xf>
    <xf numFmtId="4" fontId="5" fillId="0" borderId="1" xfId="3" applyNumberFormat="1" applyFont="1" applyFill="1" applyBorder="1" applyAlignment="1">
      <alignment horizontal="right" vertical="center"/>
    </xf>
    <xf numFmtId="4" fontId="6" fillId="0" borderId="0" xfId="3" applyNumberFormat="1" applyFont="1" applyFill="1" applyAlignment="1">
      <alignment vertical="center"/>
    </xf>
    <xf numFmtId="4" fontId="32" fillId="0" borderId="0" xfId="3" applyNumberFormat="1" applyFont="1" applyFill="1" applyAlignment="1">
      <alignment horizontal="right" vertical="center"/>
    </xf>
    <xf numFmtId="0" fontId="16" fillId="0" borderId="0" xfId="3" applyFont="1" applyFill="1" applyAlignment="1">
      <alignment horizontal="right" vertical="center"/>
    </xf>
    <xf numFmtId="4" fontId="16" fillId="0" borderId="0" xfId="3" applyNumberFormat="1" applyFont="1" applyFill="1" applyAlignment="1">
      <alignment horizontal="right" vertical="center"/>
    </xf>
    <xf numFmtId="0" fontId="5" fillId="0" borderId="0" xfId="3" applyFont="1" applyFill="1" applyAlignment="1">
      <alignment vertical="center"/>
    </xf>
    <xf numFmtId="3" fontId="24" fillId="0" borderId="0" xfId="0" applyNumberFormat="1" applyFont="1" applyAlignment="1">
      <alignment vertical="center"/>
    </xf>
    <xf numFmtId="4" fontId="24" fillId="0" borderId="0" xfId="0" applyNumberFormat="1" applyFont="1" applyAlignment="1">
      <alignment horizontal="right" vertical="center"/>
    </xf>
    <xf numFmtId="4" fontId="3" fillId="0" borderId="0" xfId="0" applyNumberFormat="1" applyFont="1" applyAlignment="1">
      <alignment horizontal="right" vertical="center"/>
    </xf>
    <xf numFmtId="0" fontId="3" fillId="0" borderId="0" xfId="0" applyFont="1" applyAlignment="1">
      <alignment horizontal="right" vertical="center"/>
    </xf>
    <xf numFmtId="0" fontId="37" fillId="0" borderId="0" xfId="0" applyFont="1" applyAlignment="1">
      <alignment vertical="center"/>
    </xf>
    <xf numFmtId="0" fontId="15" fillId="6" borderId="0" xfId="2" applyFont="1" applyFill="1" applyAlignment="1">
      <alignment horizontal="center" vertical="center"/>
    </xf>
    <xf numFmtId="0" fontId="15" fillId="6" borderId="0" xfId="2" applyFont="1" applyFill="1" applyAlignment="1">
      <alignment vertical="center"/>
    </xf>
    <xf numFmtId="0" fontId="6" fillId="6" borderId="0" xfId="2" applyFont="1" applyFill="1" applyAlignment="1">
      <alignment vertical="center"/>
    </xf>
    <xf numFmtId="0" fontId="6" fillId="6" borderId="0" xfId="2" applyFont="1" applyFill="1" applyAlignment="1">
      <alignment horizontal="right" vertical="center"/>
    </xf>
    <xf numFmtId="0" fontId="5" fillId="6" borderId="0" xfId="2" applyFont="1" applyFill="1" applyAlignment="1">
      <alignment horizontal="right" vertical="center"/>
    </xf>
    <xf numFmtId="0" fontId="16" fillId="6" borderId="0" xfId="0" applyFont="1" applyFill="1" applyAlignment="1">
      <alignment horizontal="center" vertical="center"/>
    </xf>
    <xf numFmtId="0" fontId="16" fillId="7" borderId="0" xfId="0" applyFont="1" applyFill="1" applyAlignment="1">
      <alignment horizontal="center" vertical="center"/>
    </xf>
    <xf numFmtId="0" fontId="6" fillId="8" borderId="0" xfId="3" applyFont="1" applyFill="1" applyAlignment="1">
      <alignment vertical="center"/>
    </xf>
    <xf numFmtId="4" fontId="16" fillId="9" borderId="0" xfId="0" applyNumberFormat="1" applyFont="1" applyFill="1" applyAlignment="1">
      <alignment horizontal="right" vertical="center"/>
    </xf>
    <xf numFmtId="0" fontId="15" fillId="9" borderId="0" xfId="2" applyFont="1" applyFill="1" applyAlignment="1">
      <alignment horizontal="center" vertical="center"/>
    </xf>
    <xf numFmtId="0" fontId="15" fillId="9" borderId="0" xfId="2" applyFont="1" applyFill="1" applyAlignment="1">
      <alignment vertical="center"/>
    </xf>
    <xf numFmtId="0" fontId="6" fillId="9" borderId="0" xfId="2" applyFont="1" applyFill="1" applyAlignment="1">
      <alignment vertical="center"/>
    </xf>
    <xf numFmtId="0" fontId="6" fillId="9" borderId="0" xfId="2" applyFont="1" applyFill="1" applyAlignment="1">
      <alignment horizontal="right" vertical="center"/>
    </xf>
    <xf numFmtId="0" fontId="5" fillId="9" borderId="0" xfId="2" applyFont="1" applyFill="1" applyAlignment="1">
      <alignment horizontal="right" vertical="center"/>
    </xf>
    <xf numFmtId="0" fontId="6" fillId="9" borderId="0" xfId="2" applyFont="1" applyFill="1" applyAlignment="1">
      <alignment horizontal="left" vertical="center"/>
    </xf>
    <xf numFmtId="0" fontId="6" fillId="10" borderId="0" xfId="3" applyFont="1" applyFill="1" applyAlignment="1">
      <alignment vertical="center"/>
    </xf>
    <xf numFmtId="4" fontId="16" fillId="6" borderId="0" xfId="0" applyNumberFormat="1" applyFont="1" applyFill="1" applyAlignment="1">
      <alignment horizontal="right" vertical="center"/>
    </xf>
    <xf numFmtId="0" fontId="6" fillId="6" borderId="0" xfId="2" applyFont="1" applyFill="1" applyAlignment="1">
      <alignment horizontal="left" vertical="center"/>
    </xf>
    <xf numFmtId="0" fontId="5" fillId="7" borderId="0" xfId="0" applyFont="1" applyFill="1" applyAlignment="1">
      <alignment horizontal="right" vertical="center"/>
    </xf>
    <xf numFmtId="0" fontId="16" fillId="7" borderId="0" xfId="0" applyFont="1" applyFill="1" applyAlignment="1">
      <alignment horizontal="right" vertical="center"/>
    </xf>
    <xf numFmtId="4" fontId="6" fillId="6" borderId="0" xfId="2" applyNumberFormat="1" applyFont="1" applyFill="1" applyAlignment="1">
      <alignment horizontal="left" vertical="center"/>
    </xf>
    <xf numFmtId="4" fontId="6" fillId="6" borderId="0" xfId="2" applyNumberFormat="1" applyFont="1" applyFill="1" applyAlignment="1">
      <alignment horizontal="right" vertical="center"/>
    </xf>
    <xf numFmtId="164" fontId="5" fillId="6" borderId="0" xfId="1" applyFont="1" applyFill="1" applyAlignment="1">
      <alignment horizontal="right" vertical="center"/>
    </xf>
    <xf numFmtId="0" fontId="5" fillId="6" borderId="0" xfId="2" applyFont="1" applyFill="1" applyAlignment="1">
      <alignment vertical="center"/>
    </xf>
    <xf numFmtId="0" fontId="16" fillId="6" borderId="0" xfId="2" applyFont="1" applyFill="1" applyAlignment="1">
      <alignment vertical="center"/>
    </xf>
    <xf numFmtId="0" fontId="32" fillId="10" borderId="0" xfId="3" applyFont="1" applyFill="1" applyAlignment="1">
      <alignment vertical="center"/>
    </xf>
    <xf numFmtId="0" fontId="15" fillId="10" borderId="0" xfId="3" applyFont="1" applyFill="1" applyAlignment="1">
      <alignment vertical="center"/>
    </xf>
    <xf numFmtId="3" fontId="6" fillId="10" borderId="0" xfId="3" applyNumberFormat="1" applyFont="1" applyFill="1" applyAlignment="1">
      <alignment vertical="center"/>
    </xf>
    <xf numFmtId="4" fontId="15" fillId="10" borderId="0" xfId="3" applyNumberFormat="1" applyFont="1" applyFill="1" applyAlignment="1">
      <alignment vertical="center"/>
    </xf>
    <xf numFmtId="0" fontId="33" fillId="10" borderId="0" xfId="3" applyFont="1" applyFill="1" applyAlignment="1">
      <alignment horizontal="right" vertical="center"/>
    </xf>
    <xf numFmtId="4" fontId="33" fillId="10" borderId="0" xfId="3" applyNumberFormat="1" applyFont="1" applyFill="1" applyAlignment="1">
      <alignment horizontal="right" vertical="center"/>
    </xf>
    <xf numFmtId="0" fontId="1" fillId="10" borderId="0" xfId="3" applyFill="1" applyAlignment="1">
      <alignment vertical="center"/>
    </xf>
    <xf numFmtId="3" fontId="1" fillId="10" borderId="0" xfId="3" applyNumberFormat="1" applyFill="1" applyAlignment="1">
      <alignment vertical="center"/>
    </xf>
    <xf numFmtId="0" fontId="6" fillId="10" borderId="0" xfId="3" applyFont="1" applyFill="1" applyAlignment="1">
      <alignment horizontal="right" vertical="center"/>
    </xf>
    <xf numFmtId="0" fontId="14" fillId="10" borderId="0" xfId="3" applyFont="1" applyFill="1" applyAlignment="1">
      <alignment horizontal="right" vertical="center"/>
    </xf>
    <xf numFmtId="0" fontId="34" fillId="12" borderId="0" xfId="5" applyFont="1" applyFill="1" applyAlignment="1">
      <alignment vertical="center"/>
    </xf>
    <xf numFmtId="0" fontId="35" fillId="12" borderId="0" xfId="5" applyFont="1" applyFill="1" applyAlignment="1">
      <alignment vertical="center"/>
    </xf>
    <xf numFmtId="0" fontId="36" fillId="12" borderId="0" xfId="5" applyFont="1" applyFill="1" applyAlignment="1">
      <alignment vertical="center"/>
    </xf>
    <xf numFmtId="3" fontId="36" fillId="12" borderId="0" xfId="5" applyNumberFormat="1" applyFont="1" applyFill="1" applyAlignment="1">
      <alignment vertical="center"/>
    </xf>
    <xf numFmtId="4" fontId="36" fillId="12" borderId="0" xfId="5" applyNumberFormat="1" applyFont="1" applyFill="1" applyAlignment="1">
      <alignment horizontal="right" vertical="center"/>
    </xf>
    <xf numFmtId="0" fontId="36" fillId="12" borderId="0" xfId="5" applyFont="1" applyFill="1" applyAlignment="1">
      <alignment horizontal="right" vertical="center"/>
    </xf>
    <xf numFmtId="4" fontId="35" fillId="12" borderId="0" xfId="0" applyNumberFormat="1" applyFont="1" applyFill="1" applyAlignment="1">
      <alignment horizontal="right" vertical="center"/>
    </xf>
    <xf numFmtId="0" fontId="30" fillId="12" borderId="0" xfId="5" applyFont="1" applyFill="1" applyAlignment="1">
      <alignment vertical="center"/>
    </xf>
    <xf numFmtId="0" fontId="31" fillId="12" borderId="0" xfId="5" applyFont="1" applyFill="1" applyAlignment="1">
      <alignment vertical="center"/>
    </xf>
    <xf numFmtId="0" fontId="5" fillId="12" borderId="0" xfId="5" applyFont="1" applyFill="1" applyAlignment="1">
      <alignment vertical="center"/>
    </xf>
    <xf numFmtId="3" fontId="5" fillId="12" borderId="0" xfId="5" applyNumberFormat="1" applyFont="1" applyFill="1" applyAlignment="1">
      <alignment vertical="center"/>
    </xf>
    <xf numFmtId="0" fontId="5" fillId="12" borderId="0" xfId="5" applyFont="1" applyFill="1" applyAlignment="1">
      <alignment horizontal="right" vertical="center"/>
    </xf>
    <xf numFmtId="4" fontId="5" fillId="12" borderId="0" xfId="5" applyNumberFormat="1" applyFont="1" applyFill="1" applyAlignment="1">
      <alignment horizontal="right" vertical="center"/>
    </xf>
    <xf numFmtId="0" fontId="5" fillId="12" borderId="0" xfId="0" applyFont="1" applyFill="1" applyAlignment="1">
      <alignment horizontal="right" vertical="center"/>
    </xf>
    <xf numFmtId="0" fontId="13" fillId="0" borderId="0" xfId="0" applyFont="1" applyAlignment="1">
      <alignment horizontal="justify" wrapText="1" readingOrder="1"/>
    </xf>
    <xf numFmtId="0" fontId="14" fillId="0" borderId="0" xfId="0" applyFont="1" applyAlignment="1">
      <alignment wrapText="1" readingOrder="1"/>
    </xf>
    <xf numFmtId="0" fontId="5" fillId="0" borderId="0" xfId="0" applyFont="1" applyAlignment="1">
      <alignment horizontal="left" vertical="top" wrapText="1"/>
    </xf>
    <xf numFmtId="0" fontId="5"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vertical="top" wrapText="1"/>
    </xf>
    <xf numFmtId="0" fontId="16"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vertical="top" wrapText="1"/>
    </xf>
    <xf numFmtId="0" fontId="0" fillId="0" borderId="0" xfId="0" applyAlignment="1">
      <alignment wrapText="1"/>
    </xf>
    <xf numFmtId="0" fontId="5" fillId="7" borderId="0" xfId="0" applyFont="1" applyFill="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6" borderId="0" xfId="0" applyFont="1" applyFill="1" applyAlignment="1">
      <alignment horizontal="center" vertical="center"/>
    </xf>
    <xf numFmtId="0" fontId="5" fillId="0" borderId="0" xfId="0" applyFont="1" applyAlignment="1">
      <alignment horizontal="center" vertical="center"/>
    </xf>
    <xf numFmtId="0" fontId="16" fillId="0" borderId="0" xfId="0" applyFont="1" applyAlignment="1">
      <alignment vertical="center" wrapText="1"/>
    </xf>
    <xf numFmtId="0" fontId="5" fillId="0" borderId="0" xfId="0" applyFont="1" applyAlignment="1">
      <alignment horizontal="left" vertical="center"/>
    </xf>
    <xf numFmtId="0" fontId="24" fillId="0" borderId="0" xfId="0" applyFont="1" applyAlignment="1">
      <alignment horizontal="center" vertical="center" textRotation="90" wrapText="1"/>
    </xf>
    <xf numFmtId="0" fontId="0" fillId="0" borderId="0" xfId="0" applyAlignment="1">
      <alignment horizontal="center" vertical="center" textRotation="90" wrapText="1"/>
    </xf>
    <xf numFmtId="0" fontId="24" fillId="0" borderId="0" xfId="0" applyFont="1" applyAlignment="1">
      <alignment horizontal="center" vertical="center" textRotation="90" wrapText="1" shrinkToFit="1"/>
    </xf>
    <xf numFmtId="0" fontId="0" fillId="0" borderId="0" xfId="0" applyAlignment="1">
      <alignment horizontal="center" vertical="center" textRotation="90" wrapText="1" shrinkToFit="1"/>
    </xf>
    <xf numFmtId="0" fontId="0" fillId="0" borderId="1" xfId="0" applyBorder="1" applyAlignment="1">
      <alignment horizontal="center" vertical="center" textRotation="90" wrapText="1" shrinkToFit="1"/>
    </xf>
    <xf numFmtId="0" fontId="27" fillId="0" borderId="0" xfId="0" applyFont="1" applyAlignment="1">
      <alignment horizontal="left" vertical="top" wrapText="1"/>
    </xf>
    <xf numFmtId="0" fontId="24" fillId="0" borderId="2"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4" fontId="15" fillId="10" borderId="0" xfId="3" applyNumberFormat="1" applyFont="1" applyFill="1" applyAlignment="1">
      <alignment horizontal="left" vertical="center" wrapText="1"/>
    </xf>
    <xf numFmtId="0" fontId="0" fillId="11" borderId="0" xfId="0" applyFill="1" applyAlignment="1">
      <alignment horizontal="left" vertical="center" wrapText="1"/>
    </xf>
    <xf numFmtId="4" fontId="35" fillId="12" borderId="0" xfId="5" applyNumberFormat="1" applyFont="1" applyFill="1" applyAlignment="1">
      <alignment horizontal="left" vertical="center" wrapText="1"/>
    </xf>
    <xf numFmtId="0" fontId="15" fillId="13" borderId="0" xfId="0" applyFont="1" applyFill="1" applyAlignment="1">
      <alignment horizontal="left" vertical="center" wrapText="1"/>
    </xf>
    <xf numFmtId="4" fontId="15" fillId="10" borderId="2" xfId="3" applyNumberFormat="1" applyFont="1" applyFill="1" applyBorder="1" applyAlignment="1">
      <alignment horizontal="left" vertical="center" wrapText="1"/>
    </xf>
    <xf numFmtId="0" fontId="0" fillId="11" borderId="2" xfId="0" applyFill="1" applyBorder="1" applyAlignment="1">
      <alignment horizontal="left" vertical="center" wrapText="1"/>
    </xf>
    <xf numFmtId="4" fontId="5" fillId="14" borderId="0" xfId="0" applyNumberFormat="1" applyFont="1" applyFill="1" applyAlignment="1">
      <alignment horizontal="right" vertical="center"/>
    </xf>
  </cellXfs>
  <cellStyles count="6">
    <cellStyle name="Excel Built-in 20% - Accent3" xfId="3"/>
    <cellStyle name="Excel Built-in 40% - Accent3" xfId="2"/>
    <cellStyle name="Excel Built-in Accent3" xfId="5"/>
    <cellStyle name="Excel Built-in Neutral" xfId="4"/>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1"/>
  <sheetViews>
    <sheetView tabSelected="1" view="pageBreakPreview" topLeftCell="A549" zoomScaleNormal="100" zoomScaleSheetLayoutView="100" workbookViewId="0">
      <selection activeCell="H668" sqref="H668"/>
    </sheetView>
  </sheetViews>
  <sheetFormatPr defaultColWidth="8.7109375" defaultRowHeight="12.75" x14ac:dyDescent="0.25"/>
  <cols>
    <col min="1" max="1" width="5.28515625" style="9" customWidth="1"/>
    <col min="2" max="2" width="11.140625" style="9" customWidth="1"/>
    <col min="3" max="3" width="9.85546875" style="9" customWidth="1"/>
    <col min="4" max="4" width="7.5703125" style="9" customWidth="1"/>
    <col min="5" max="5" width="4.5703125" style="9" customWidth="1"/>
    <col min="6" max="6" width="9.140625" style="28" customWidth="1"/>
    <col min="7" max="9" width="8.7109375" style="28" customWidth="1"/>
    <col min="10" max="10" width="14.7109375" style="28" customWidth="1"/>
    <col min="11" max="11" width="8.7109375" style="9" customWidth="1"/>
    <col min="12" max="12" width="13.42578125" style="9" customWidth="1"/>
    <col min="13" max="13" width="9.28515625" style="9" customWidth="1"/>
    <col min="14" max="14" width="9.7109375" style="9" customWidth="1"/>
    <col min="15" max="17" width="9.28515625" style="9" customWidth="1"/>
    <col min="18" max="18" width="9.7109375" style="9" customWidth="1"/>
    <col min="19" max="256" width="8.7109375" style="9"/>
    <col min="257" max="257" width="5.28515625" style="9" customWidth="1"/>
    <col min="258" max="258" width="11.140625" style="9" customWidth="1"/>
    <col min="259" max="259" width="9.85546875" style="9" customWidth="1"/>
    <col min="260" max="260" width="7.5703125" style="9" customWidth="1"/>
    <col min="261" max="261" width="4.5703125" style="9" customWidth="1"/>
    <col min="262" max="262" width="9.140625" style="9" customWidth="1"/>
    <col min="263" max="265" width="8.7109375" style="9"/>
    <col min="266" max="266" width="14.7109375" style="9" customWidth="1"/>
    <col min="267" max="267" width="8.7109375" style="9"/>
    <col min="268" max="268" width="13.42578125" style="9" customWidth="1"/>
    <col min="269" max="269" width="9.28515625" style="9" customWidth="1"/>
    <col min="270" max="270" width="9.7109375" style="9" customWidth="1"/>
    <col min="271" max="273" width="9.28515625" style="9" customWidth="1"/>
    <col min="274" max="274" width="9.7109375" style="9" customWidth="1"/>
    <col min="275" max="512" width="8.7109375" style="9"/>
    <col min="513" max="513" width="5.28515625" style="9" customWidth="1"/>
    <col min="514" max="514" width="11.140625" style="9" customWidth="1"/>
    <col min="515" max="515" width="9.85546875" style="9" customWidth="1"/>
    <col min="516" max="516" width="7.5703125" style="9" customWidth="1"/>
    <col min="517" max="517" width="4.5703125" style="9" customWidth="1"/>
    <col min="518" max="518" width="9.140625" style="9" customWidth="1"/>
    <col min="519" max="521" width="8.7109375" style="9"/>
    <col min="522" max="522" width="14.7109375" style="9" customWidth="1"/>
    <col min="523" max="523" width="8.7109375" style="9"/>
    <col min="524" max="524" width="13.42578125" style="9" customWidth="1"/>
    <col min="525" max="525" width="9.28515625" style="9" customWidth="1"/>
    <col min="526" max="526" width="9.7109375" style="9" customWidth="1"/>
    <col min="527" max="529" width="9.28515625" style="9" customWidth="1"/>
    <col min="530" max="530" width="9.7109375" style="9" customWidth="1"/>
    <col min="531" max="768" width="8.7109375" style="9"/>
    <col min="769" max="769" width="5.28515625" style="9" customWidth="1"/>
    <col min="770" max="770" width="11.140625" style="9" customWidth="1"/>
    <col min="771" max="771" width="9.85546875" style="9" customWidth="1"/>
    <col min="772" max="772" width="7.5703125" style="9" customWidth="1"/>
    <col min="773" max="773" width="4.5703125" style="9" customWidth="1"/>
    <col min="774" max="774" width="9.140625" style="9" customWidth="1"/>
    <col min="775" max="777" width="8.7109375" style="9"/>
    <col min="778" max="778" width="14.7109375" style="9" customWidth="1"/>
    <col min="779" max="779" width="8.7109375" style="9"/>
    <col min="780" max="780" width="13.42578125" style="9" customWidth="1"/>
    <col min="781" max="781" width="9.28515625" style="9" customWidth="1"/>
    <col min="782" max="782" width="9.7109375" style="9" customWidth="1"/>
    <col min="783" max="785" width="9.28515625" style="9" customWidth="1"/>
    <col min="786" max="786" width="9.7109375" style="9" customWidth="1"/>
    <col min="787" max="1024" width="8.7109375" style="9"/>
    <col min="1025" max="1025" width="5.28515625" style="9" customWidth="1"/>
    <col min="1026" max="1026" width="11.140625" style="9" customWidth="1"/>
    <col min="1027" max="1027" width="9.85546875" style="9" customWidth="1"/>
    <col min="1028" max="1028" width="7.5703125" style="9" customWidth="1"/>
    <col min="1029" max="1029" width="4.5703125" style="9" customWidth="1"/>
    <col min="1030" max="1030" width="9.140625" style="9" customWidth="1"/>
    <col min="1031" max="1033" width="8.7109375" style="9"/>
    <col min="1034" max="1034" width="14.7109375" style="9" customWidth="1"/>
    <col min="1035" max="1035" width="8.7109375" style="9"/>
    <col min="1036" max="1036" width="13.42578125" style="9" customWidth="1"/>
    <col min="1037" max="1037" width="9.28515625" style="9" customWidth="1"/>
    <col min="1038" max="1038" width="9.7109375" style="9" customWidth="1"/>
    <col min="1039" max="1041" width="9.28515625" style="9" customWidth="1"/>
    <col min="1042" max="1042" width="9.7109375" style="9" customWidth="1"/>
    <col min="1043" max="1280" width="8.7109375" style="9"/>
    <col min="1281" max="1281" width="5.28515625" style="9" customWidth="1"/>
    <col min="1282" max="1282" width="11.140625" style="9" customWidth="1"/>
    <col min="1283" max="1283" width="9.85546875" style="9" customWidth="1"/>
    <col min="1284" max="1284" width="7.5703125" style="9" customWidth="1"/>
    <col min="1285" max="1285" width="4.5703125" style="9" customWidth="1"/>
    <col min="1286" max="1286" width="9.140625" style="9" customWidth="1"/>
    <col min="1287" max="1289" width="8.7109375" style="9"/>
    <col min="1290" max="1290" width="14.7109375" style="9" customWidth="1"/>
    <col min="1291" max="1291" width="8.7109375" style="9"/>
    <col min="1292" max="1292" width="13.42578125" style="9" customWidth="1"/>
    <col min="1293" max="1293" width="9.28515625" style="9" customWidth="1"/>
    <col min="1294" max="1294" width="9.7109375" style="9" customWidth="1"/>
    <col min="1295" max="1297" width="9.28515625" style="9" customWidth="1"/>
    <col min="1298" max="1298" width="9.7109375" style="9" customWidth="1"/>
    <col min="1299" max="1536" width="8.7109375" style="9"/>
    <col min="1537" max="1537" width="5.28515625" style="9" customWidth="1"/>
    <col min="1538" max="1538" width="11.140625" style="9" customWidth="1"/>
    <col min="1539" max="1539" width="9.85546875" style="9" customWidth="1"/>
    <col min="1540" max="1540" width="7.5703125" style="9" customWidth="1"/>
    <col min="1541" max="1541" width="4.5703125" style="9" customWidth="1"/>
    <col min="1542" max="1542" width="9.140625" style="9" customWidth="1"/>
    <col min="1543" max="1545" width="8.7109375" style="9"/>
    <col min="1546" max="1546" width="14.7109375" style="9" customWidth="1"/>
    <col min="1547" max="1547" width="8.7109375" style="9"/>
    <col min="1548" max="1548" width="13.42578125" style="9" customWidth="1"/>
    <col min="1549" max="1549" width="9.28515625" style="9" customWidth="1"/>
    <col min="1550" max="1550" width="9.7109375" style="9" customWidth="1"/>
    <col min="1551" max="1553" width="9.28515625" style="9" customWidth="1"/>
    <col min="1554" max="1554" width="9.7109375" style="9" customWidth="1"/>
    <col min="1555" max="1792" width="8.7109375" style="9"/>
    <col min="1793" max="1793" width="5.28515625" style="9" customWidth="1"/>
    <col min="1794" max="1794" width="11.140625" style="9" customWidth="1"/>
    <col min="1795" max="1795" width="9.85546875" style="9" customWidth="1"/>
    <col min="1796" max="1796" width="7.5703125" style="9" customWidth="1"/>
    <col min="1797" max="1797" width="4.5703125" style="9" customWidth="1"/>
    <col min="1798" max="1798" width="9.140625" style="9" customWidth="1"/>
    <col min="1799" max="1801" width="8.7109375" style="9"/>
    <col min="1802" max="1802" width="14.7109375" style="9" customWidth="1"/>
    <col min="1803" max="1803" width="8.7109375" style="9"/>
    <col min="1804" max="1804" width="13.42578125" style="9" customWidth="1"/>
    <col min="1805" max="1805" width="9.28515625" style="9" customWidth="1"/>
    <col min="1806" max="1806" width="9.7109375" style="9" customWidth="1"/>
    <col min="1807" max="1809" width="9.28515625" style="9" customWidth="1"/>
    <col min="1810" max="1810" width="9.7109375" style="9" customWidth="1"/>
    <col min="1811" max="2048" width="8.7109375" style="9"/>
    <col min="2049" max="2049" width="5.28515625" style="9" customWidth="1"/>
    <col min="2050" max="2050" width="11.140625" style="9" customWidth="1"/>
    <col min="2051" max="2051" width="9.85546875" style="9" customWidth="1"/>
    <col min="2052" max="2052" width="7.5703125" style="9" customWidth="1"/>
    <col min="2053" max="2053" width="4.5703125" style="9" customWidth="1"/>
    <col min="2054" max="2054" width="9.140625" style="9" customWidth="1"/>
    <col min="2055" max="2057" width="8.7109375" style="9"/>
    <col min="2058" max="2058" width="14.7109375" style="9" customWidth="1"/>
    <col min="2059" max="2059" width="8.7109375" style="9"/>
    <col min="2060" max="2060" width="13.42578125" style="9" customWidth="1"/>
    <col min="2061" max="2061" width="9.28515625" style="9" customWidth="1"/>
    <col min="2062" max="2062" width="9.7109375" style="9" customWidth="1"/>
    <col min="2063" max="2065" width="9.28515625" style="9" customWidth="1"/>
    <col min="2066" max="2066" width="9.7109375" style="9" customWidth="1"/>
    <col min="2067" max="2304" width="8.7109375" style="9"/>
    <col min="2305" max="2305" width="5.28515625" style="9" customWidth="1"/>
    <col min="2306" max="2306" width="11.140625" style="9" customWidth="1"/>
    <col min="2307" max="2307" width="9.85546875" style="9" customWidth="1"/>
    <col min="2308" max="2308" width="7.5703125" style="9" customWidth="1"/>
    <col min="2309" max="2309" width="4.5703125" style="9" customWidth="1"/>
    <col min="2310" max="2310" width="9.140625" style="9" customWidth="1"/>
    <col min="2311" max="2313" width="8.7109375" style="9"/>
    <col min="2314" max="2314" width="14.7109375" style="9" customWidth="1"/>
    <col min="2315" max="2315" width="8.7109375" style="9"/>
    <col min="2316" max="2316" width="13.42578125" style="9" customWidth="1"/>
    <col min="2317" max="2317" width="9.28515625" style="9" customWidth="1"/>
    <col min="2318" max="2318" width="9.7109375" style="9" customWidth="1"/>
    <col min="2319" max="2321" width="9.28515625" style="9" customWidth="1"/>
    <col min="2322" max="2322" width="9.7109375" style="9" customWidth="1"/>
    <col min="2323" max="2560" width="8.7109375" style="9"/>
    <col min="2561" max="2561" width="5.28515625" style="9" customWidth="1"/>
    <col min="2562" max="2562" width="11.140625" style="9" customWidth="1"/>
    <col min="2563" max="2563" width="9.85546875" style="9" customWidth="1"/>
    <col min="2564" max="2564" width="7.5703125" style="9" customWidth="1"/>
    <col min="2565" max="2565" width="4.5703125" style="9" customWidth="1"/>
    <col min="2566" max="2566" width="9.140625" style="9" customWidth="1"/>
    <col min="2567" max="2569" width="8.7109375" style="9"/>
    <col min="2570" max="2570" width="14.7109375" style="9" customWidth="1"/>
    <col min="2571" max="2571" width="8.7109375" style="9"/>
    <col min="2572" max="2572" width="13.42578125" style="9" customWidth="1"/>
    <col min="2573" max="2573" width="9.28515625" style="9" customWidth="1"/>
    <col min="2574" max="2574" width="9.7109375" style="9" customWidth="1"/>
    <col min="2575" max="2577" width="9.28515625" style="9" customWidth="1"/>
    <col min="2578" max="2578" width="9.7109375" style="9" customWidth="1"/>
    <col min="2579" max="2816" width="8.7109375" style="9"/>
    <col min="2817" max="2817" width="5.28515625" style="9" customWidth="1"/>
    <col min="2818" max="2818" width="11.140625" style="9" customWidth="1"/>
    <col min="2819" max="2819" width="9.85546875" style="9" customWidth="1"/>
    <col min="2820" max="2820" width="7.5703125" style="9" customWidth="1"/>
    <col min="2821" max="2821" width="4.5703125" style="9" customWidth="1"/>
    <col min="2822" max="2822" width="9.140625" style="9" customWidth="1"/>
    <col min="2823" max="2825" width="8.7109375" style="9"/>
    <col min="2826" max="2826" width="14.7109375" style="9" customWidth="1"/>
    <col min="2827" max="2827" width="8.7109375" style="9"/>
    <col min="2828" max="2828" width="13.42578125" style="9" customWidth="1"/>
    <col min="2829" max="2829" width="9.28515625" style="9" customWidth="1"/>
    <col min="2830" max="2830" width="9.7109375" style="9" customWidth="1"/>
    <col min="2831" max="2833" width="9.28515625" style="9" customWidth="1"/>
    <col min="2834" max="2834" width="9.7109375" style="9" customWidth="1"/>
    <col min="2835" max="3072" width="8.7109375" style="9"/>
    <col min="3073" max="3073" width="5.28515625" style="9" customWidth="1"/>
    <col min="3074" max="3074" width="11.140625" style="9" customWidth="1"/>
    <col min="3075" max="3075" width="9.85546875" style="9" customWidth="1"/>
    <col min="3076" max="3076" width="7.5703125" style="9" customWidth="1"/>
    <col min="3077" max="3077" width="4.5703125" style="9" customWidth="1"/>
    <col min="3078" max="3078" width="9.140625" style="9" customWidth="1"/>
    <col min="3079" max="3081" width="8.7109375" style="9"/>
    <col min="3082" max="3082" width="14.7109375" style="9" customWidth="1"/>
    <col min="3083" max="3083" width="8.7109375" style="9"/>
    <col min="3084" max="3084" width="13.42578125" style="9" customWidth="1"/>
    <col min="3085" max="3085" width="9.28515625" style="9" customWidth="1"/>
    <col min="3086" max="3086" width="9.7109375" style="9" customWidth="1"/>
    <col min="3087" max="3089" width="9.28515625" style="9" customWidth="1"/>
    <col min="3090" max="3090" width="9.7109375" style="9" customWidth="1"/>
    <col min="3091" max="3328" width="8.7109375" style="9"/>
    <col min="3329" max="3329" width="5.28515625" style="9" customWidth="1"/>
    <col min="3330" max="3330" width="11.140625" style="9" customWidth="1"/>
    <col min="3331" max="3331" width="9.85546875" style="9" customWidth="1"/>
    <col min="3332" max="3332" width="7.5703125" style="9" customWidth="1"/>
    <col min="3333" max="3333" width="4.5703125" style="9" customWidth="1"/>
    <col min="3334" max="3334" width="9.140625" style="9" customWidth="1"/>
    <col min="3335" max="3337" width="8.7109375" style="9"/>
    <col min="3338" max="3338" width="14.7109375" style="9" customWidth="1"/>
    <col min="3339" max="3339" width="8.7109375" style="9"/>
    <col min="3340" max="3340" width="13.42578125" style="9" customWidth="1"/>
    <col min="3341" max="3341" width="9.28515625" style="9" customWidth="1"/>
    <col min="3342" max="3342" width="9.7109375" style="9" customWidth="1"/>
    <col min="3343" max="3345" width="9.28515625" style="9" customWidth="1"/>
    <col min="3346" max="3346" width="9.7109375" style="9" customWidth="1"/>
    <col min="3347" max="3584" width="8.7109375" style="9"/>
    <col min="3585" max="3585" width="5.28515625" style="9" customWidth="1"/>
    <col min="3586" max="3586" width="11.140625" style="9" customWidth="1"/>
    <col min="3587" max="3587" width="9.85546875" style="9" customWidth="1"/>
    <col min="3588" max="3588" width="7.5703125" style="9" customWidth="1"/>
    <col min="3589" max="3589" width="4.5703125" style="9" customWidth="1"/>
    <col min="3590" max="3590" width="9.140625" style="9" customWidth="1"/>
    <col min="3591" max="3593" width="8.7109375" style="9"/>
    <col min="3594" max="3594" width="14.7109375" style="9" customWidth="1"/>
    <col min="3595" max="3595" width="8.7109375" style="9"/>
    <col min="3596" max="3596" width="13.42578125" style="9" customWidth="1"/>
    <col min="3597" max="3597" width="9.28515625" style="9" customWidth="1"/>
    <col min="3598" max="3598" width="9.7109375" style="9" customWidth="1"/>
    <col min="3599" max="3601" width="9.28515625" style="9" customWidth="1"/>
    <col min="3602" max="3602" width="9.7109375" style="9" customWidth="1"/>
    <col min="3603" max="3840" width="8.7109375" style="9"/>
    <col min="3841" max="3841" width="5.28515625" style="9" customWidth="1"/>
    <col min="3842" max="3842" width="11.140625" style="9" customWidth="1"/>
    <col min="3843" max="3843" width="9.85546875" style="9" customWidth="1"/>
    <col min="3844" max="3844" width="7.5703125" style="9" customWidth="1"/>
    <col min="3845" max="3845" width="4.5703125" style="9" customWidth="1"/>
    <col min="3846" max="3846" width="9.140625" style="9" customWidth="1"/>
    <col min="3847" max="3849" width="8.7109375" style="9"/>
    <col min="3850" max="3850" width="14.7109375" style="9" customWidth="1"/>
    <col min="3851" max="3851" width="8.7109375" style="9"/>
    <col min="3852" max="3852" width="13.42578125" style="9" customWidth="1"/>
    <col min="3853" max="3853" width="9.28515625" style="9" customWidth="1"/>
    <col min="3854" max="3854" width="9.7109375" style="9" customWidth="1"/>
    <col min="3855" max="3857" width="9.28515625" style="9" customWidth="1"/>
    <col min="3858" max="3858" width="9.7109375" style="9" customWidth="1"/>
    <col min="3859" max="4096" width="8.7109375" style="9"/>
    <col min="4097" max="4097" width="5.28515625" style="9" customWidth="1"/>
    <col min="4098" max="4098" width="11.140625" style="9" customWidth="1"/>
    <col min="4099" max="4099" width="9.85546875" style="9" customWidth="1"/>
    <col min="4100" max="4100" width="7.5703125" style="9" customWidth="1"/>
    <col min="4101" max="4101" width="4.5703125" style="9" customWidth="1"/>
    <col min="4102" max="4102" width="9.140625" style="9" customWidth="1"/>
    <col min="4103" max="4105" width="8.7109375" style="9"/>
    <col min="4106" max="4106" width="14.7109375" style="9" customWidth="1"/>
    <col min="4107" max="4107" width="8.7109375" style="9"/>
    <col min="4108" max="4108" width="13.42578125" style="9" customWidth="1"/>
    <col min="4109" max="4109" width="9.28515625" style="9" customWidth="1"/>
    <col min="4110" max="4110" width="9.7109375" style="9" customWidth="1"/>
    <col min="4111" max="4113" width="9.28515625" style="9" customWidth="1"/>
    <col min="4114" max="4114" width="9.7109375" style="9" customWidth="1"/>
    <col min="4115" max="4352" width="8.7109375" style="9"/>
    <col min="4353" max="4353" width="5.28515625" style="9" customWidth="1"/>
    <col min="4354" max="4354" width="11.140625" style="9" customWidth="1"/>
    <col min="4355" max="4355" width="9.85546875" style="9" customWidth="1"/>
    <col min="4356" max="4356" width="7.5703125" style="9" customWidth="1"/>
    <col min="4357" max="4357" width="4.5703125" style="9" customWidth="1"/>
    <col min="4358" max="4358" width="9.140625" style="9" customWidth="1"/>
    <col min="4359" max="4361" width="8.7109375" style="9"/>
    <col min="4362" max="4362" width="14.7109375" style="9" customWidth="1"/>
    <col min="4363" max="4363" width="8.7109375" style="9"/>
    <col min="4364" max="4364" width="13.42578125" style="9" customWidth="1"/>
    <col min="4365" max="4365" width="9.28515625" style="9" customWidth="1"/>
    <col min="4366" max="4366" width="9.7109375" style="9" customWidth="1"/>
    <col min="4367" max="4369" width="9.28515625" style="9" customWidth="1"/>
    <col min="4370" max="4370" width="9.7109375" style="9" customWidth="1"/>
    <col min="4371" max="4608" width="8.7109375" style="9"/>
    <col min="4609" max="4609" width="5.28515625" style="9" customWidth="1"/>
    <col min="4610" max="4610" width="11.140625" style="9" customWidth="1"/>
    <col min="4611" max="4611" width="9.85546875" style="9" customWidth="1"/>
    <col min="4612" max="4612" width="7.5703125" style="9" customWidth="1"/>
    <col min="4613" max="4613" width="4.5703125" style="9" customWidth="1"/>
    <col min="4614" max="4614" width="9.140625" style="9" customWidth="1"/>
    <col min="4615" max="4617" width="8.7109375" style="9"/>
    <col min="4618" max="4618" width="14.7109375" style="9" customWidth="1"/>
    <col min="4619" max="4619" width="8.7109375" style="9"/>
    <col min="4620" max="4620" width="13.42578125" style="9" customWidth="1"/>
    <col min="4621" max="4621" width="9.28515625" style="9" customWidth="1"/>
    <col min="4622" max="4622" width="9.7109375" style="9" customWidth="1"/>
    <col min="4623" max="4625" width="9.28515625" style="9" customWidth="1"/>
    <col min="4626" max="4626" width="9.7109375" style="9" customWidth="1"/>
    <col min="4627" max="4864" width="8.7109375" style="9"/>
    <col min="4865" max="4865" width="5.28515625" style="9" customWidth="1"/>
    <col min="4866" max="4866" width="11.140625" style="9" customWidth="1"/>
    <col min="4867" max="4867" width="9.85546875" style="9" customWidth="1"/>
    <col min="4868" max="4868" width="7.5703125" style="9" customWidth="1"/>
    <col min="4869" max="4869" width="4.5703125" style="9" customWidth="1"/>
    <col min="4870" max="4870" width="9.140625" style="9" customWidth="1"/>
    <col min="4871" max="4873" width="8.7109375" style="9"/>
    <col min="4874" max="4874" width="14.7109375" style="9" customWidth="1"/>
    <col min="4875" max="4875" width="8.7109375" style="9"/>
    <col min="4876" max="4876" width="13.42578125" style="9" customWidth="1"/>
    <col min="4877" max="4877" width="9.28515625" style="9" customWidth="1"/>
    <col min="4878" max="4878" width="9.7109375" style="9" customWidth="1"/>
    <col min="4879" max="4881" width="9.28515625" style="9" customWidth="1"/>
    <col min="4882" max="4882" width="9.7109375" style="9" customWidth="1"/>
    <col min="4883" max="5120" width="8.7109375" style="9"/>
    <col min="5121" max="5121" width="5.28515625" style="9" customWidth="1"/>
    <col min="5122" max="5122" width="11.140625" style="9" customWidth="1"/>
    <col min="5123" max="5123" width="9.85546875" style="9" customWidth="1"/>
    <col min="5124" max="5124" width="7.5703125" style="9" customWidth="1"/>
    <col min="5125" max="5125" width="4.5703125" style="9" customWidth="1"/>
    <col min="5126" max="5126" width="9.140625" style="9" customWidth="1"/>
    <col min="5127" max="5129" width="8.7109375" style="9"/>
    <col min="5130" max="5130" width="14.7109375" style="9" customWidth="1"/>
    <col min="5131" max="5131" width="8.7109375" style="9"/>
    <col min="5132" max="5132" width="13.42578125" style="9" customWidth="1"/>
    <col min="5133" max="5133" width="9.28515625" style="9" customWidth="1"/>
    <col min="5134" max="5134" width="9.7109375" style="9" customWidth="1"/>
    <col min="5135" max="5137" width="9.28515625" style="9" customWidth="1"/>
    <col min="5138" max="5138" width="9.7109375" style="9" customWidth="1"/>
    <col min="5139" max="5376" width="8.7109375" style="9"/>
    <col min="5377" max="5377" width="5.28515625" style="9" customWidth="1"/>
    <col min="5378" max="5378" width="11.140625" style="9" customWidth="1"/>
    <col min="5379" max="5379" width="9.85546875" style="9" customWidth="1"/>
    <col min="5380" max="5380" width="7.5703125" style="9" customWidth="1"/>
    <col min="5381" max="5381" width="4.5703125" style="9" customWidth="1"/>
    <col min="5382" max="5382" width="9.140625" style="9" customWidth="1"/>
    <col min="5383" max="5385" width="8.7109375" style="9"/>
    <col min="5386" max="5386" width="14.7109375" style="9" customWidth="1"/>
    <col min="5387" max="5387" width="8.7109375" style="9"/>
    <col min="5388" max="5388" width="13.42578125" style="9" customWidth="1"/>
    <col min="5389" max="5389" width="9.28515625" style="9" customWidth="1"/>
    <col min="5390" max="5390" width="9.7109375" style="9" customWidth="1"/>
    <col min="5391" max="5393" width="9.28515625" style="9" customWidth="1"/>
    <col min="5394" max="5394" width="9.7109375" style="9" customWidth="1"/>
    <col min="5395" max="5632" width="8.7109375" style="9"/>
    <col min="5633" max="5633" width="5.28515625" style="9" customWidth="1"/>
    <col min="5634" max="5634" width="11.140625" style="9" customWidth="1"/>
    <col min="5635" max="5635" width="9.85546875" style="9" customWidth="1"/>
    <col min="5636" max="5636" width="7.5703125" style="9" customWidth="1"/>
    <col min="5637" max="5637" width="4.5703125" style="9" customWidth="1"/>
    <col min="5638" max="5638" width="9.140625" style="9" customWidth="1"/>
    <col min="5639" max="5641" width="8.7109375" style="9"/>
    <col min="5642" max="5642" width="14.7109375" style="9" customWidth="1"/>
    <col min="5643" max="5643" width="8.7109375" style="9"/>
    <col min="5644" max="5644" width="13.42578125" style="9" customWidth="1"/>
    <col min="5645" max="5645" width="9.28515625" style="9" customWidth="1"/>
    <col min="5646" max="5646" width="9.7109375" style="9" customWidth="1"/>
    <col min="5647" max="5649" width="9.28515625" style="9" customWidth="1"/>
    <col min="5650" max="5650" width="9.7109375" style="9" customWidth="1"/>
    <col min="5651" max="5888" width="8.7109375" style="9"/>
    <col min="5889" max="5889" width="5.28515625" style="9" customWidth="1"/>
    <col min="5890" max="5890" width="11.140625" style="9" customWidth="1"/>
    <col min="5891" max="5891" width="9.85546875" style="9" customWidth="1"/>
    <col min="5892" max="5892" width="7.5703125" style="9" customWidth="1"/>
    <col min="5893" max="5893" width="4.5703125" style="9" customWidth="1"/>
    <col min="5894" max="5894" width="9.140625" style="9" customWidth="1"/>
    <col min="5895" max="5897" width="8.7109375" style="9"/>
    <col min="5898" max="5898" width="14.7109375" style="9" customWidth="1"/>
    <col min="5899" max="5899" width="8.7109375" style="9"/>
    <col min="5900" max="5900" width="13.42578125" style="9" customWidth="1"/>
    <col min="5901" max="5901" width="9.28515625" style="9" customWidth="1"/>
    <col min="5902" max="5902" width="9.7109375" style="9" customWidth="1"/>
    <col min="5903" max="5905" width="9.28515625" style="9" customWidth="1"/>
    <col min="5906" max="5906" width="9.7109375" style="9" customWidth="1"/>
    <col min="5907" max="6144" width="8.7109375" style="9"/>
    <col min="6145" max="6145" width="5.28515625" style="9" customWidth="1"/>
    <col min="6146" max="6146" width="11.140625" style="9" customWidth="1"/>
    <col min="6147" max="6147" width="9.85546875" style="9" customWidth="1"/>
    <col min="6148" max="6148" width="7.5703125" style="9" customWidth="1"/>
    <col min="6149" max="6149" width="4.5703125" style="9" customWidth="1"/>
    <col min="6150" max="6150" width="9.140625" style="9" customWidth="1"/>
    <col min="6151" max="6153" width="8.7109375" style="9"/>
    <col min="6154" max="6154" width="14.7109375" style="9" customWidth="1"/>
    <col min="6155" max="6155" width="8.7109375" style="9"/>
    <col min="6156" max="6156" width="13.42578125" style="9" customWidth="1"/>
    <col min="6157" max="6157" width="9.28515625" style="9" customWidth="1"/>
    <col min="6158" max="6158" width="9.7109375" style="9" customWidth="1"/>
    <col min="6159" max="6161" width="9.28515625" style="9" customWidth="1"/>
    <col min="6162" max="6162" width="9.7109375" style="9" customWidth="1"/>
    <col min="6163" max="6400" width="8.7109375" style="9"/>
    <col min="6401" max="6401" width="5.28515625" style="9" customWidth="1"/>
    <col min="6402" max="6402" width="11.140625" style="9" customWidth="1"/>
    <col min="6403" max="6403" width="9.85546875" style="9" customWidth="1"/>
    <col min="6404" max="6404" width="7.5703125" style="9" customWidth="1"/>
    <col min="6405" max="6405" width="4.5703125" style="9" customWidth="1"/>
    <col min="6406" max="6406" width="9.140625" style="9" customWidth="1"/>
    <col min="6407" max="6409" width="8.7109375" style="9"/>
    <col min="6410" max="6410" width="14.7109375" style="9" customWidth="1"/>
    <col min="6411" max="6411" width="8.7109375" style="9"/>
    <col min="6412" max="6412" width="13.42578125" style="9" customWidth="1"/>
    <col min="6413" max="6413" width="9.28515625" style="9" customWidth="1"/>
    <col min="6414" max="6414" width="9.7109375" style="9" customWidth="1"/>
    <col min="6415" max="6417" width="9.28515625" style="9" customWidth="1"/>
    <col min="6418" max="6418" width="9.7109375" style="9" customWidth="1"/>
    <col min="6419" max="6656" width="8.7109375" style="9"/>
    <col min="6657" max="6657" width="5.28515625" style="9" customWidth="1"/>
    <col min="6658" max="6658" width="11.140625" style="9" customWidth="1"/>
    <col min="6659" max="6659" width="9.85546875" style="9" customWidth="1"/>
    <col min="6660" max="6660" width="7.5703125" style="9" customWidth="1"/>
    <col min="6661" max="6661" width="4.5703125" style="9" customWidth="1"/>
    <col min="6662" max="6662" width="9.140625" style="9" customWidth="1"/>
    <col min="6663" max="6665" width="8.7109375" style="9"/>
    <col min="6666" max="6666" width="14.7109375" style="9" customWidth="1"/>
    <col min="6667" max="6667" width="8.7109375" style="9"/>
    <col min="6668" max="6668" width="13.42578125" style="9" customWidth="1"/>
    <col min="6669" max="6669" width="9.28515625" style="9" customWidth="1"/>
    <col min="6670" max="6670" width="9.7109375" style="9" customWidth="1"/>
    <col min="6671" max="6673" width="9.28515625" style="9" customWidth="1"/>
    <col min="6674" max="6674" width="9.7109375" style="9" customWidth="1"/>
    <col min="6675" max="6912" width="8.7109375" style="9"/>
    <col min="6913" max="6913" width="5.28515625" style="9" customWidth="1"/>
    <col min="6914" max="6914" width="11.140625" style="9" customWidth="1"/>
    <col min="6915" max="6915" width="9.85546875" style="9" customWidth="1"/>
    <col min="6916" max="6916" width="7.5703125" style="9" customWidth="1"/>
    <col min="6917" max="6917" width="4.5703125" style="9" customWidth="1"/>
    <col min="6918" max="6918" width="9.140625" style="9" customWidth="1"/>
    <col min="6919" max="6921" width="8.7109375" style="9"/>
    <col min="6922" max="6922" width="14.7109375" style="9" customWidth="1"/>
    <col min="6923" max="6923" width="8.7109375" style="9"/>
    <col min="6924" max="6924" width="13.42578125" style="9" customWidth="1"/>
    <col min="6925" max="6925" width="9.28515625" style="9" customWidth="1"/>
    <col min="6926" max="6926" width="9.7109375" style="9" customWidth="1"/>
    <col min="6927" max="6929" width="9.28515625" style="9" customWidth="1"/>
    <col min="6930" max="6930" width="9.7109375" style="9" customWidth="1"/>
    <col min="6931" max="7168" width="8.7109375" style="9"/>
    <col min="7169" max="7169" width="5.28515625" style="9" customWidth="1"/>
    <col min="7170" max="7170" width="11.140625" style="9" customWidth="1"/>
    <col min="7171" max="7171" width="9.85546875" style="9" customWidth="1"/>
    <col min="7172" max="7172" width="7.5703125" style="9" customWidth="1"/>
    <col min="7173" max="7173" width="4.5703125" style="9" customWidth="1"/>
    <col min="7174" max="7174" width="9.140625" style="9" customWidth="1"/>
    <col min="7175" max="7177" width="8.7109375" style="9"/>
    <col min="7178" max="7178" width="14.7109375" style="9" customWidth="1"/>
    <col min="7179" max="7179" width="8.7109375" style="9"/>
    <col min="7180" max="7180" width="13.42578125" style="9" customWidth="1"/>
    <col min="7181" max="7181" width="9.28515625" style="9" customWidth="1"/>
    <col min="7182" max="7182" width="9.7109375" style="9" customWidth="1"/>
    <col min="7183" max="7185" width="9.28515625" style="9" customWidth="1"/>
    <col min="7186" max="7186" width="9.7109375" style="9" customWidth="1"/>
    <col min="7187" max="7424" width="8.7109375" style="9"/>
    <col min="7425" max="7425" width="5.28515625" style="9" customWidth="1"/>
    <col min="7426" max="7426" width="11.140625" style="9" customWidth="1"/>
    <col min="7427" max="7427" width="9.85546875" style="9" customWidth="1"/>
    <col min="7428" max="7428" width="7.5703125" style="9" customWidth="1"/>
    <col min="7429" max="7429" width="4.5703125" style="9" customWidth="1"/>
    <col min="7430" max="7430" width="9.140625" style="9" customWidth="1"/>
    <col min="7431" max="7433" width="8.7109375" style="9"/>
    <col min="7434" max="7434" width="14.7109375" style="9" customWidth="1"/>
    <col min="7435" max="7435" width="8.7109375" style="9"/>
    <col min="7436" max="7436" width="13.42578125" style="9" customWidth="1"/>
    <col min="7437" max="7437" width="9.28515625" style="9" customWidth="1"/>
    <col min="7438" max="7438" width="9.7109375" style="9" customWidth="1"/>
    <col min="7439" max="7441" width="9.28515625" style="9" customWidth="1"/>
    <col min="7442" max="7442" width="9.7109375" style="9" customWidth="1"/>
    <col min="7443" max="7680" width="8.7109375" style="9"/>
    <col min="7681" max="7681" width="5.28515625" style="9" customWidth="1"/>
    <col min="7682" max="7682" width="11.140625" style="9" customWidth="1"/>
    <col min="7683" max="7683" width="9.85546875" style="9" customWidth="1"/>
    <col min="7684" max="7684" width="7.5703125" style="9" customWidth="1"/>
    <col min="7685" max="7685" width="4.5703125" style="9" customWidth="1"/>
    <col min="7686" max="7686" width="9.140625" style="9" customWidth="1"/>
    <col min="7687" max="7689" width="8.7109375" style="9"/>
    <col min="7690" max="7690" width="14.7109375" style="9" customWidth="1"/>
    <col min="7691" max="7691" width="8.7109375" style="9"/>
    <col min="7692" max="7692" width="13.42578125" style="9" customWidth="1"/>
    <col min="7693" max="7693" width="9.28515625" style="9" customWidth="1"/>
    <col min="7694" max="7694" width="9.7109375" style="9" customWidth="1"/>
    <col min="7695" max="7697" width="9.28515625" style="9" customWidth="1"/>
    <col min="7698" max="7698" width="9.7109375" style="9" customWidth="1"/>
    <col min="7699" max="7936" width="8.7109375" style="9"/>
    <col min="7937" max="7937" width="5.28515625" style="9" customWidth="1"/>
    <col min="7938" max="7938" width="11.140625" style="9" customWidth="1"/>
    <col min="7939" max="7939" width="9.85546875" style="9" customWidth="1"/>
    <col min="7940" max="7940" width="7.5703125" style="9" customWidth="1"/>
    <col min="7941" max="7941" width="4.5703125" style="9" customWidth="1"/>
    <col min="7942" max="7942" width="9.140625" style="9" customWidth="1"/>
    <col min="7943" max="7945" width="8.7109375" style="9"/>
    <col min="7946" max="7946" width="14.7109375" style="9" customWidth="1"/>
    <col min="7947" max="7947" width="8.7109375" style="9"/>
    <col min="7948" max="7948" width="13.42578125" style="9" customWidth="1"/>
    <col min="7949" max="7949" width="9.28515625" style="9" customWidth="1"/>
    <col min="7950" max="7950" width="9.7109375" style="9" customWidth="1"/>
    <col min="7951" max="7953" width="9.28515625" style="9" customWidth="1"/>
    <col min="7954" max="7954" width="9.7109375" style="9" customWidth="1"/>
    <col min="7955" max="8192" width="8.7109375" style="9"/>
    <col min="8193" max="8193" width="5.28515625" style="9" customWidth="1"/>
    <col min="8194" max="8194" width="11.140625" style="9" customWidth="1"/>
    <col min="8195" max="8195" width="9.85546875" style="9" customWidth="1"/>
    <col min="8196" max="8196" width="7.5703125" style="9" customWidth="1"/>
    <col min="8197" max="8197" width="4.5703125" style="9" customWidth="1"/>
    <col min="8198" max="8198" width="9.140625" style="9" customWidth="1"/>
    <col min="8199" max="8201" width="8.7109375" style="9"/>
    <col min="8202" max="8202" width="14.7109375" style="9" customWidth="1"/>
    <col min="8203" max="8203" width="8.7109375" style="9"/>
    <col min="8204" max="8204" width="13.42578125" style="9" customWidth="1"/>
    <col min="8205" max="8205" width="9.28515625" style="9" customWidth="1"/>
    <col min="8206" max="8206" width="9.7109375" style="9" customWidth="1"/>
    <col min="8207" max="8209" width="9.28515625" style="9" customWidth="1"/>
    <col min="8210" max="8210" width="9.7109375" style="9" customWidth="1"/>
    <col min="8211" max="8448" width="8.7109375" style="9"/>
    <col min="8449" max="8449" width="5.28515625" style="9" customWidth="1"/>
    <col min="8450" max="8450" width="11.140625" style="9" customWidth="1"/>
    <col min="8451" max="8451" width="9.85546875" style="9" customWidth="1"/>
    <col min="8452" max="8452" width="7.5703125" style="9" customWidth="1"/>
    <col min="8453" max="8453" width="4.5703125" style="9" customWidth="1"/>
    <col min="8454" max="8454" width="9.140625" style="9" customWidth="1"/>
    <col min="8455" max="8457" width="8.7109375" style="9"/>
    <col min="8458" max="8458" width="14.7109375" style="9" customWidth="1"/>
    <col min="8459" max="8459" width="8.7109375" style="9"/>
    <col min="8460" max="8460" width="13.42578125" style="9" customWidth="1"/>
    <col min="8461" max="8461" width="9.28515625" style="9" customWidth="1"/>
    <col min="8462" max="8462" width="9.7109375" style="9" customWidth="1"/>
    <col min="8463" max="8465" width="9.28515625" style="9" customWidth="1"/>
    <col min="8466" max="8466" width="9.7109375" style="9" customWidth="1"/>
    <col min="8467" max="8704" width="8.7109375" style="9"/>
    <col min="8705" max="8705" width="5.28515625" style="9" customWidth="1"/>
    <col min="8706" max="8706" width="11.140625" style="9" customWidth="1"/>
    <col min="8707" max="8707" width="9.85546875" style="9" customWidth="1"/>
    <col min="8708" max="8708" width="7.5703125" style="9" customWidth="1"/>
    <col min="8709" max="8709" width="4.5703125" style="9" customWidth="1"/>
    <col min="8710" max="8710" width="9.140625" style="9" customWidth="1"/>
    <col min="8711" max="8713" width="8.7109375" style="9"/>
    <col min="8714" max="8714" width="14.7109375" style="9" customWidth="1"/>
    <col min="8715" max="8715" width="8.7109375" style="9"/>
    <col min="8716" max="8716" width="13.42578125" style="9" customWidth="1"/>
    <col min="8717" max="8717" width="9.28515625" style="9" customWidth="1"/>
    <col min="8718" max="8718" width="9.7109375" style="9" customWidth="1"/>
    <col min="8719" max="8721" width="9.28515625" style="9" customWidth="1"/>
    <col min="8722" max="8722" width="9.7109375" style="9" customWidth="1"/>
    <col min="8723" max="8960" width="8.7109375" style="9"/>
    <col min="8961" max="8961" width="5.28515625" style="9" customWidth="1"/>
    <col min="8962" max="8962" width="11.140625" style="9" customWidth="1"/>
    <col min="8963" max="8963" width="9.85546875" style="9" customWidth="1"/>
    <col min="8964" max="8964" width="7.5703125" style="9" customWidth="1"/>
    <col min="8965" max="8965" width="4.5703125" style="9" customWidth="1"/>
    <col min="8966" max="8966" width="9.140625" style="9" customWidth="1"/>
    <col min="8967" max="8969" width="8.7109375" style="9"/>
    <col min="8970" max="8970" width="14.7109375" style="9" customWidth="1"/>
    <col min="8971" max="8971" width="8.7109375" style="9"/>
    <col min="8972" max="8972" width="13.42578125" style="9" customWidth="1"/>
    <col min="8973" max="8973" width="9.28515625" style="9" customWidth="1"/>
    <col min="8974" max="8974" width="9.7109375" style="9" customWidth="1"/>
    <col min="8975" max="8977" width="9.28515625" style="9" customWidth="1"/>
    <col min="8978" max="8978" width="9.7109375" style="9" customWidth="1"/>
    <col min="8979" max="9216" width="8.7109375" style="9"/>
    <col min="9217" max="9217" width="5.28515625" style="9" customWidth="1"/>
    <col min="9218" max="9218" width="11.140625" style="9" customWidth="1"/>
    <col min="9219" max="9219" width="9.85546875" style="9" customWidth="1"/>
    <col min="9220" max="9220" width="7.5703125" style="9" customWidth="1"/>
    <col min="9221" max="9221" width="4.5703125" style="9" customWidth="1"/>
    <col min="9222" max="9222" width="9.140625" style="9" customWidth="1"/>
    <col min="9223" max="9225" width="8.7109375" style="9"/>
    <col min="9226" max="9226" width="14.7109375" style="9" customWidth="1"/>
    <col min="9227" max="9227" width="8.7109375" style="9"/>
    <col min="9228" max="9228" width="13.42578125" style="9" customWidth="1"/>
    <col min="9229" max="9229" width="9.28515625" style="9" customWidth="1"/>
    <col min="9230" max="9230" width="9.7109375" style="9" customWidth="1"/>
    <col min="9231" max="9233" width="9.28515625" style="9" customWidth="1"/>
    <col min="9234" max="9234" width="9.7109375" style="9" customWidth="1"/>
    <col min="9235" max="9472" width="8.7109375" style="9"/>
    <col min="9473" max="9473" width="5.28515625" style="9" customWidth="1"/>
    <col min="9474" max="9474" width="11.140625" style="9" customWidth="1"/>
    <col min="9475" max="9475" width="9.85546875" style="9" customWidth="1"/>
    <col min="9476" max="9476" width="7.5703125" style="9" customWidth="1"/>
    <col min="9477" max="9477" width="4.5703125" style="9" customWidth="1"/>
    <col min="9478" max="9478" width="9.140625" style="9" customWidth="1"/>
    <col min="9479" max="9481" width="8.7109375" style="9"/>
    <col min="9482" max="9482" width="14.7109375" style="9" customWidth="1"/>
    <col min="9483" max="9483" width="8.7109375" style="9"/>
    <col min="9484" max="9484" width="13.42578125" style="9" customWidth="1"/>
    <col min="9485" max="9485" width="9.28515625" style="9" customWidth="1"/>
    <col min="9486" max="9486" width="9.7109375" style="9" customWidth="1"/>
    <col min="9487" max="9489" width="9.28515625" style="9" customWidth="1"/>
    <col min="9490" max="9490" width="9.7109375" style="9" customWidth="1"/>
    <col min="9491" max="9728" width="8.7109375" style="9"/>
    <col min="9729" max="9729" width="5.28515625" style="9" customWidth="1"/>
    <col min="9730" max="9730" width="11.140625" style="9" customWidth="1"/>
    <col min="9731" max="9731" width="9.85546875" style="9" customWidth="1"/>
    <col min="9732" max="9732" width="7.5703125" style="9" customWidth="1"/>
    <col min="9733" max="9733" width="4.5703125" style="9" customWidth="1"/>
    <col min="9734" max="9734" width="9.140625" style="9" customWidth="1"/>
    <col min="9735" max="9737" width="8.7109375" style="9"/>
    <col min="9738" max="9738" width="14.7109375" style="9" customWidth="1"/>
    <col min="9739" max="9739" width="8.7109375" style="9"/>
    <col min="9740" max="9740" width="13.42578125" style="9" customWidth="1"/>
    <col min="9741" max="9741" width="9.28515625" style="9" customWidth="1"/>
    <col min="9742" max="9742" width="9.7109375" style="9" customWidth="1"/>
    <col min="9743" max="9745" width="9.28515625" style="9" customWidth="1"/>
    <col min="9746" max="9746" width="9.7109375" style="9" customWidth="1"/>
    <col min="9747" max="9984" width="8.7109375" style="9"/>
    <col min="9985" max="9985" width="5.28515625" style="9" customWidth="1"/>
    <col min="9986" max="9986" width="11.140625" style="9" customWidth="1"/>
    <col min="9987" max="9987" width="9.85546875" style="9" customWidth="1"/>
    <col min="9988" max="9988" width="7.5703125" style="9" customWidth="1"/>
    <col min="9989" max="9989" width="4.5703125" style="9" customWidth="1"/>
    <col min="9990" max="9990" width="9.140625" style="9" customWidth="1"/>
    <col min="9991" max="9993" width="8.7109375" style="9"/>
    <col min="9994" max="9994" width="14.7109375" style="9" customWidth="1"/>
    <col min="9995" max="9995" width="8.7109375" style="9"/>
    <col min="9996" max="9996" width="13.42578125" style="9" customWidth="1"/>
    <col min="9997" max="9997" width="9.28515625" style="9" customWidth="1"/>
    <col min="9998" max="9998" width="9.7109375" style="9" customWidth="1"/>
    <col min="9999" max="10001" width="9.28515625" style="9" customWidth="1"/>
    <col min="10002" max="10002" width="9.7109375" style="9" customWidth="1"/>
    <col min="10003" max="10240" width="8.7109375" style="9"/>
    <col min="10241" max="10241" width="5.28515625" style="9" customWidth="1"/>
    <col min="10242" max="10242" width="11.140625" style="9" customWidth="1"/>
    <col min="10243" max="10243" width="9.85546875" style="9" customWidth="1"/>
    <col min="10244" max="10244" width="7.5703125" style="9" customWidth="1"/>
    <col min="10245" max="10245" width="4.5703125" style="9" customWidth="1"/>
    <col min="10246" max="10246" width="9.140625" style="9" customWidth="1"/>
    <col min="10247" max="10249" width="8.7109375" style="9"/>
    <col min="10250" max="10250" width="14.7109375" style="9" customWidth="1"/>
    <col min="10251" max="10251" width="8.7109375" style="9"/>
    <col min="10252" max="10252" width="13.42578125" style="9" customWidth="1"/>
    <col min="10253" max="10253" width="9.28515625" style="9" customWidth="1"/>
    <col min="10254" max="10254" width="9.7109375" style="9" customWidth="1"/>
    <col min="10255" max="10257" width="9.28515625" style="9" customWidth="1"/>
    <col min="10258" max="10258" width="9.7109375" style="9" customWidth="1"/>
    <col min="10259" max="10496" width="8.7109375" style="9"/>
    <col min="10497" max="10497" width="5.28515625" style="9" customWidth="1"/>
    <col min="10498" max="10498" width="11.140625" style="9" customWidth="1"/>
    <col min="10499" max="10499" width="9.85546875" style="9" customWidth="1"/>
    <col min="10500" max="10500" width="7.5703125" style="9" customWidth="1"/>
    <col min="10501" max="10501" width="4.5703125" style="9" customWidth="1"/>
    <col min="10502" max="10502" width="9.140625" style="9" customWidth="1"/>
    <col min="10503" max="10505" width="8.7109375" style="9"/>
    <col min="10506" max="10506" width="14.7109375" style="9" customWidth="1"/>
    <col min="10507" max="10507" width="8.7109375" style="9"/>
    <col min="10508" max="10508" width="13.42578125" style="9" customWidth="1"/>
    <col min="10509" max="10509" width="9.28515625" style="9" customWidth="1"/>
    <col min="10510" max="10510" width="9.7109375" style="9" customWidth="1"/>
    <col min="10511" max="10513" width="9.28515625" style="9" customWidth="1"/>
    <col min="10514" max="10514" width="9.7109375" style="9" customWidth="1"/>
    <col min="10515" max="10752" width="8.7109375" style="9"/>
    <col min="10753" max="10753" width="5.28515625" style="9" customWidth="1"/>
    <col min="10754" max="10754" width="11.140625" style="9" customWidth="1"/>
    <col min="10755" max="10755" width="9.85546875" style="9" customWidth="1"/>
    <col min="10756" max="10756" width="7.5703125" style="9" customWidth="1"/>
    <col min="10757" max="10757" width="4.5703125" style="9" customWidth="1"/>
    <col min="10758" max="10758" width="9.140625" style="9" customWidth="1"/>
    <col min="10759" max="10761" width="8.7109375" style="9"/>
    <col min="10762" max="10762" width="14.7109375" style="9" customWidth="1"/>
    <col min="10763" max="10763" width="8.7109375" style="9"/>
    <col min="10764" max="10764" width="13.42578125" style="9" customWidth="1"/>
    <col min="10765" max="10765" width="9.28515625" style="9" customWidth="1"/>
    <col min="10766" max="10766" width="9.7109375" style="9" customWidth="1"/>
    <col min="10767" max="10769" width="9.28515625" style="9" customWidth="1"/>
    <col min="10770" max="10770" width="9.7109375" style="9" customWidth="1"/>
    <col min="10771" max="11008" width="8.7109375" style="9"/>
    <col min="11009" max="11009" width="5.28515625" style="9" customWidth="1"/>
    <col min="11010" max="11010" width="11.140625" style="9" customWidth="1"/>
    <col min="11011" max="11011" width="9.85546875" style="9" customWidth="1"/>
    <col min="11012" max="11012" width="7.5703125" style="9" customWidth="1"/>
    <col min="11013" max="11013" width="4.5703125" style="9" customWidth="1"/>
    <col min="11014" max="11014" width="9.140625" style="9" customWidth="1"/>
    <col min="11015" max="11017" width="8.7109375" style="9"/>
    <col min="11018" max="11018" width="14.7109375" style="9" customWidth="1"/>
    <col min="11019" max="11019" width="8.7109375" style="9"/>
    <col min="11020" max="11020" width="13.42578125" style="9" customWidth="1"/>
    <col min="11021" max="11021" width="9.28515625" style="9" customWidth="1"/>
    <col min="11022" max="11022" width="9.7109375" style="9" customWidth="1"/>
    <col min="11023" max="11025" width="9.28515625" style="9" customWidth="1"/>
    <col min="11026" max="11026" width="9.7109375" style="9" customWidth="1"/>
    <col min="11027" max="11264" width="8.7109375" style="9"/>
    <col min="11265" max="11265" width="5.28515625" style="9" customWidth="1"/>
    <col min="11266" max="11266" width="11.140625" style="9" customWidth="1"/>
    <col min="11267" max="11267" width="9.85546875" style="9" customWidth="1"/>
    <col min="11268" max="11268" width="7.5703125" style="9" customWidth="1"/>
    <col min="11269" max="11269" width="4.5703125" style="9" customWidth="1"/>
    <col min="11270" max="11270" width="9.140625" style="9" customWidth="1"/>
    <col min="11271" max="11273" width="8.7109375" style="9"/>
    <col min="11274" max="11274" width="14.7109375" style="9" customWidth="1"/>
    <col min="11275" max="11275" width="8.7109375" style="9"/>
    <col min="11276" max="11276" width="13.42578125" style="9" customWidth="1"/>
    <col min="11277" max="11277" width="9.28515625" style="9" customWidth="1"/>
    <col min="11278" max="11278" width="9.7109375" style="9" customWidth="1"/>
    <col min="11279" max="11281" width="9.28515625" style="9" customWidth="1"/>
    <col min="11282" max="11282" width="9.7109375" style="9" customWidth="1"/>
    <col min="11283" max="11520" width="8.7109375" style="9"/>
    <col min="11521" max="11521" width="5.28515625" style="9" customWidth="1"/>
    <col min="11522" max="11522" width="11.140625" style="9" customWidth="1"/>
    <col min="11523" max="11523" width="9.85546875" style="9" customWidth="1"/>
    <col min="11524" max="11524" width="7.5703125" style="9" customWidth="1"/>
    <col min="11525" max="11525" width="4.5703125" style="9" customWidth="1"/>
    <col min="11526" max="11526" width="9.140625" style="9" customWidth="1"/>
    <col min="11527" max="11529" width="8.7109375" style="9"/>
    <col min="11530" max="11530" width="14.7109375" style="9" customWidth="1"/>
    <col min="11531" max="11531" width="8.7109375" style="9"/>
    <col min="11532" max="11532" width="13.42578125" style="9" customWidth="1"/>
    <col min="11533" max="11533" width="9.28515625" style="9" customWidth="1"/>
    <col min="11534" max="11534" width="9.7109375" style="9" customWidth="1"/>
    <col min="11535" max="11537" width="9.28515625" style="9" customWidth="1"/>
    <col min="11538" max="11538" width="9.7109375" style="9" customWidth="1"/>
    <col min="11539" max="11776" width="8.7109375" style="9"/>
    <col min="11777" max="11777" width="5.28515625" style="9" customWidth="1"/>
    <col min="11778" max="11778" width="11.140625" style="9" customWidth="1"/>
    <col min="11779" max="11779" width="9.85546875" style="9" customWidth="1"/>
    <col min="11780" max="11780" width="7.5703125" style="9" customWidth="1"/>
    <col min="11781" max="11781" width="4.5703125" style="9" customWidth="1"/>
    <col min="11782" max="11782" width="9.140625" style="9" customWidth="1"/>
    <col min="11783" max="11785" width="8.7109375" style="9"/>
    <col min="11786" max="11786" width="14.7109375" style="9" customWidth="1"/>
    <col min="11787" max="11787" width="8.7109375" style="9"/>
    <col min="11788" max="11788" width="13.42578125" style="9" customWidth="1"/>
    <col min="11789" max="11789" width="9.28515625" style="9" customWidth="1"/>
    <col min="11790" max="11790" width="9.7109375" style="9" customWidth="1"/>
    <col min="11791" max="11793" width="9.28515625" style="9" customWidth="1"/>
    <col min="11794" max="11794" width="9.7109375" style="9" customWidth="1"/>
    <col min="11795" max="12032" width="8.7109375" style="9"/>
    <col min="12033" max="12033" width="5.28515625" style="9" customWidth="1"/>
    <col min="12034" max="12034" width="11.140625" style="9" customWidth="1"/>
    <col min="12035" max="12035" width="9.85546875" style="9" customWidth="1"/>
    <col min="12036" max="12036" width="7.5703125" style="9" customWidth="1"/>
    <col min="12037" max="12037" width="4.5703125" style="9" customWidth="1"/>
    <col min="12038" max="12038" width="9.140625" style="9" customWidth="1"/>
    <col min="12039" max="12041" width="8.7109375" style="9"/>
    <col min="12042" max="12042" width="14.7109375" style="9" customWidth="1"/>
    <col min="12043" max="12043" width="8.7109375" style="9"/>
    <col min="12044" max="12044" width="13.42578125" style="9" customWidth="1"/>
    <col min="12045" max="12045" width="9.28515625" style="9" customWidth="1"/>
    <col min="12046" max="12046" width="9.7109375" style="9" customWidth="1"/>
    <col min="12047" max="12049" width="9.28515625" style="9" customWidth="1"/>
    <col min="12050" max="12050" width="9.7109375" style="9" customWidth="1"/>
    <col min="12051" max="12288" width="8.7109375" style="9"/>
    <col min="12289" max="12289" width="5.28515625" style="9" customWidth="1"/>
    <col min="12290" max="12290" width="11.140625" style="9" customWidth="1"/>
    <col min="12291" max="12291" width="9.85546875" style="9" customWidth="1"/>
    <col min="12292" max="12292" width="7.5703125" style="9" customWidth="1"/>
    <col min="12293" max="12293" width="4.5703125" style="9" customWidth="1"/>
    <col min="12294" max="12294" width="9.140625" style="9" customWidth="1"/>
    <col min="12295" max="12297" width="8.7109375" style="9"/>
    <col min="12298" max="12298" width="14.7109375" style="9" customWidth="1"/>
    <col min="12299" max="12299" width="8.7109375" style="9"/>
    <col min="12300" max="12300" width="13.42578125" style="9" customWidth="1"/>
    <col min="12301" max="12301" width="9.28515625" style="9" customWidth="1"/>
    <col min="12302" max="12302" width="9.7109375" style="9" customWidth="1"/>
    <col min="12303" max="12305" width="9.28515625" style="9" customWidth="1"/>
    <col min="12306" max="12306" width="9.7109375" style="9" customWidth="1"/>
    <col min="12307" max="12544" width="8.7109375" style="9"/>
    <col min="12545" max="12545" width="5.28515625" style="9" customWidth="1"/>
    <col min="12546" max="12546" width="11.140625" style="9" customWidth="1"/>
    <col min="12547" max="12547" width="9.85546875" style="9" customWidth="1"/>
    <col min="12548" max="12548" width="7.5703125" style="9" customWidth="1"/>
    <col min="12549" max="12549" width="4.5703125" style="9" customWidth="1"/>
    <col min="12550" max="12550" width="9.140625" style="9" customWidth="1"/>
    <col min="12551" max="12553" width="8.7109375" style="9"/>
    <col min="12554" max="12554" width="14.7109375" style="9" customWidth="1"/>
    <col min="12555" max="12555" width="8.7109375" style="9"/>
    <col min="12556" max="12556" width="13.42578125" style="9" customWidth="1"/>
    <col min="12557" max="12557" width="9.28515625" style="9" customWidth="1"/>
    <col min="12558" max="12558" width="9.7109375" style="9" customWidth="1"/>
    <col min="12559" max="12561" width="9.28515625" style="9" customWidth="1"/>
    <col min="12562" max="12562" width="9.7109375" style="9" customWidth="1"/>
    <col min="12563" max="12800" width="8.7109375" style="9"/>
    <col min="12801" max="12801" width="5.28515625" style="9" customWidth="1"/>
    <col min="12802" max="12802" width="11.140625" style="9" customWidth="1"/>
    <col min="12803" max="12803" width="9.85546875" style="9" customWidth="1"/>
    <col min="12804" max="12804" width="7.5703125" style="9" customWidth="1"/>
    <col min="12805" max="12805" width="4.5703125" style="9" customWidth="1"/>
    <col min="12806" max="12806" width="9.140625" style="9" customWidth="1"/>
    <col min="12807" max="12809" width="8.7109375" style="9"/>
    <col min="12810" max="12810" width="14.7109375" style="9" customWidth="1"/>
    <col min="12811" max="12811" width="8.7109375" style="9"/>
    <col min="12812" max="12812" width="13.42578125" style="9" customWidth="1"/>
    <col min="12813" max="12813" width="9.28515625" style="9" customWidth="1"/>
    <col min="12814" max="12814" width="9.7109375" style="9" customWidth="1"/>
    <col min="12815" max="12817" width="9.28515625" style="9" customWidth="1"/>
    <col min="12818" max="12818" width="9.7109375" style="9" customWidth="1"/>
    <col min="12819" max="13056" width="8.7109375" style="9"/>
    <col min="13057" max="13057" width="5.28515625" style="9" customWidth="1"/>
    <col min="13058" max="13058" width="11.140625" style="9" customWidth="1"/>
    <col min="13059" max="13059" width="9.85546875" style="9" customWidth="1"/>
    <col min="13060" max="13060" width="7.5703125" style="9" customWidth="1"/>
    <col min="13061" max="13061" width="4.5703125" style="9" customWidth="1"/>
    <col min="13062" max="13062" width="9.140625" style="9" customWidth="1"/>
    <col min="13063" max="13065" width="8.7109375" style="9"/>
    <col min="13066" max="13066" width="14.7109375" style="9" customWidth="1"/>
    <col min="13067" max="13067" width="8.7109375" style="9"/>
    <col min="13068" max="13068" width="13.42578125" style="9" customWidth="1"/>
    <col min="13069" max="13069" width="9.28515625" style="9" customWidth="1"/>
    <col min="13070" max="13070" width="9.7109375" style="9" customWidth="1"/>
    <col min="13071" max="13073" width="9.28515625" style="9" customWidth="1"/>
    <col min="13074" max="13074" width="9.7109375" style="9" customWidth="1"/>
    <col min="13075" max="13312" width="8.7109375" style="9"/>
    <col min="13313" max="13313" width="5.28515625" style="9" customWidth="1"/>
    <col min="13314" max="13314" width="11.140625" style="9" customWidth="1"/>
    <col min="13315" max="13315" width="9.85546875" style="9" customWidth="1"/>
    <col min="13316" max="13316" width="7.5703125" style="9" customWidth="1"/>
    <col min="13317" max="13317" width="4.5703125" style="9" customWidth="1"/>
    <col min="13318" max="13318" width="9.140625" style="9" customWidth="1"/>
    <col min="13319" max="13321" width="8.7109375" style="9"/>
    <col min="13322" max="13322" width="14.7109375" style="9" customWidth="1"/>
    <col min="13323" max="13323" width="8.7109375" style="9"/>
    <col min="13324" max="13324" width="13.42578125" style="9" customWidth="1"/>
    <col min="13325" max="13325" width="9.28515625" style="9" customWidth="1"/>
    <col min="13326" max="13326" width="9.7109375" style="9" customWidth="1"/>
    <col min="13327" max="13329" width="9.28515625" style="9" customWidth="1"/>
    <col min="13330" max="13330" width="9.7109375" style="9" customWidth="1"/>
    <col min="13331" max="13568" width="8.7109375" style="9"/>
    <col min="13569" max="13569" width="5.28515625" style="9" customWidth="1"/>
    <col min="13570" max="13570" width="11.140625" style="9" customWidth="1"/>
    <col min="13571" max="13571" width="9.85546875" style="9" customWidth="1"/>
    <col min="13572" max="13572" width="7.5703125" style="9" customWidth="1"/>
    <col min="13573" max="13573" width="4.5703125" style="9" customWidth="1"/>
    <col min="13574" max="13574" width="9.140625" style="9" customWidth="1"/>
    <col min="13575" max="13577" width="8.7109375" style="9"/>
    <col min="13578" max="13578" width="14.7109375" style="9" customWidth="1"/>
    <col min="13579" max="13579" width="8.7109375" style="9"/>
    <col min="13580" max="13580" width="13.42578125" style="9" customWidth="1"/>
    <col min="13581" max="13581" width="9.28515625" style="9" customWidth="1"/>
    <col min="13582" max="13582" width="9.7109375" style="9" customWidth="1"/>
    <col min="13583" max="13585" width="9.28515625" style="9" customWidth="1"/>
    <col min="13586" max="13586" width="9.7109375" style="9" customWidth="1"/>
    <col min="13587" max="13824" width="8.7109375" style="9"/>
    <col min="13825" max="13825" width="5.28515625" style="9" customWidth="1"/>
    <col min="13826" max="13826" width="11.140625" style="9" customWidth="1"/>
    <col min="13827" max="13827" width="9.85546875" style="9" customWidth="1"/>
    <col min="13828" max="13828" width="7.5703125" style="9" customWidth="1"/>
    <col min="13829" max="13829" width="4.5703125" style="9" customWidth="1"/>
    <col min="13830" max="13830" width="9.140625" style="9" customWidth="1"/>
    <col min="13831" max="13833" width="8.7109375" style="9"/>
    <col min="13834" max="13834" width="14.7109375" style="9" customWidth="1"/>
    <col min="13835" max="13835" width="8.7109375" style="9"/>
    <col min="13836" max="13836" width="13.42578125" style="9" customWidth="1"/>
    <col min="13837" max="13837" width="9.28515625" style="9" customWidth="1"/>
    <col min="13838" max="13838" width="9.7109375" style="9" customWidth="1"/>
    <col min="13839" max="13841" width="9.28515625" style="9" customWidth="1"/>
    <col min="13842" max="13842" width="9.7109375" style="9" customWidth="1"/>
    <col min="13843" max="14080" width="8.7109375" style="9"/>
    <col min="14081" max="14081" width="5.28515625" style="9" customWidth="1"/>
    <col min="14082" max="14082" width="11.140625" style="9" customWidth="1"/>
    <col min="14083" max="14083" width="9.85546875" style="9" customWidth="1"/>
    <col min="14084" max="14084" width="7.5703125" style="9" customWidth="1"/>
    <col min="14085" max="14085" width="4.5703125" style="9" customWidth="1"/>
    <col min="14086" max="14086" width="9.140625" style="9" customWidth="1"/>
    <col min="14087" max="14089" width="8.7109375" style="9"/>
    <col min="14090" max="14090" width="14.7109375" style="9" customWidth="1"/>
    <col min="14091" max="14091" width="8.7109375" style="9"/>
    <col min="14092" max="14092" width="13.42578125" style="9" customWidth="1"/>
    <col min="14093" max="14093" width="9.28515625" style="9" customWidth="1"/>
    <col min="14094" max="14094" width="9.7109375" style="9" customWidth="1"/>
    <col min="14095" max="14097" width="9.28515625" style="9" customWidth="1"/>
    <col min="14098" max="14098" width="9.7109375" style="9" customWidth="1"/>
    <col min="14099" max="14336" width="8.7109375" style="9"/>
    <col min="14337" max="14337" width="5.28515625" style="9" customWidth="1"/>
    <col min="14338" max="14338" width="11.140625" style="9" customWidth="1"/>
    <col min="14339" max="14339" width="9.85546875" style="9" customWidth="1"/>
    <col min="14340" max="14340" width="7.5703125" style="9" customWidth="1"/>
    <col min="14341" max="14341" width="4.5703125" style="9" customWidth="1"/>
    <col min="14342" max="14342" width="9.140625" style="9" customWidth="1"/>
    <col min="14343" max="14345" width="8.7109375" style="9"/>
    <col min="14346" max="14346" width="14.7109375" style="9" customWidth="1"/>
    <col min="14347" max="14347" width="8.7109375" style="9"/>
    <col min="14348" max="14348" width="13.42578125" style="9" customWidth="1"/>
    <col min="14349" max="14349" width="9.28515625" style="9" customWidth="1"/>
    <col min="14350" max="14350" width="9.7109375" style="9" customWidth="1"/>
    <col min="14351" max="14353" width="9.28515625" style="9" customWidth="1"/>
    <col min="14354" max="14354" width="9.7109375" style="9" customWidth="1"/>
    <col min="14355" max="14592" width="8.7109375" style="9"/>
    <col min="14593" max="14593" width="5.28515625" style="9" customWidth="1"/>
    <col min="14594" max="14594" width="11.140625" style="9" customWidth="1"/>
    <col min="14595" max="14595" width="9.85546875" style="9" customWidth="1"/>
    <col min="14596" max="14596" width="7.5703125" style="9" customWidth="1"/>
    <col min="14597" max="14597" width="4.5703125" style="9" customWidth="1"/>
    <col min="14598" max="14598" width="9.140625" style="9" customWidth="1"/>
    <col min="14599" max="14601" width="8.7109375" style="9"/>
    <col min="14602" max="14602" width="14.7109375" style="9" customWidth="1"/>
    <col min="14603" max="14603" width="8.7109375" style="9"/>
    <col min="14604" max="14604" width="13.42578125" style="9" customWidth="1"/>
    <col min="14605" max="14605" width="9.28515625" style="9" customWidth="1"/>
    <col min="14606" max="14606" width="9.7109375" style="9" customWidth="1"/>
    <col min="14607" max="14609" width="9.28515625" style="9" customWidth="1"/>
    <col min="14610" max="14610" width="9.7109375" style="9" customWidth="1"/>
    <col min="14611" max="14848" width="8.7109375" style="9"/>
    <col min="14849" max="14849" width="5.28515625" style="9" customWidth="1"/>
    <col min="14850" max="14850" width="11.140625" style="9" customWidth="1"/>
    <col min="14851" max="14851" width="9.85546875" style="9" customWidth="1"/>
    <col min="14852" max="14852" width="7.5703125" style="9" customWidth="1"/>
    <col min="14853" max="14853" width="4.5703125" style="9" customWidth="1"/>
    <col min="14854" max="14854" width="9.140625" style="9" customWidth="1"/>
    <col min="14855" max="14857" width="8.7109375" style="9"/>
    <col min="14858" max="14858" width="14.7109375" style="9" customWidth="1"/>
    <col min="14859" max="14859" width="8.7109375" style="9"/>
    <col min="14860" max="14860" width="13.42578125" style="9" customWidth="1"/>
    <col min="14861" max="14861" width="9.28515625" style="9" customWidth="1"/>
    <col min="14862" max="14862" width="9.7109375" style="9" customWidth="1"/>
    <col min="14863" max="14865" width="9.28515625" style="9" customWidth="1"/>
    <col min="14866" max="14866" width="9.7109375" style="9" customWidth="1"/>
    <col min="14867" max="15104" width="8.7109375" style="9"/>
    <col min="15105" max="15105" width="5.28515625" style="9" customWidth="1"/>
    <col min="15106" max="15106" width="11.140625" style="9" customWidth="1"/>
    <col min="15107" max="15107" width="9.85546875" style="9" customWidth="1"/>
    <col min="15108" max="15108" width="7.5703125" style="9" customWidth="1"/>
    <col min="15109" max="15109" width="4.5703125" style="9" customWidth="1"/>
    <col min="15110" max="15110" width="9.140625" style="9" customWidth="1"/>
    <col min="15111" max="15113" width="8.7109375" style="9"/>
    <col min="15114" max="15114" width="14.7109375" style="9" customWidth="1"/>
    <col min="15115" max="15115" width="8.7109375" style="9"/>
    <col min="15116" max="15116" width="13.42578125" style="9" customWidth="1"/>
    <col min="15117" max="15117" width="9.28515625" style="9" customWidth="1"/>
    <col min="15118" max="15118" width="9.7109375" style="9" customWidth="1"/>
    <col min="15119" max="15121" width="9.28515625" style="9" customWidth="1"/>
    <col min="15122" max="15122" width="9.7109375" style="9" customWidth="1"/>
    <col min="15123" max="15360" width="8.7109375" style="9"/>
    <col min="15361" max="15361" width="5.28515625" style="9" customWidth="1"/>
    <col min="15362" max="15362" width="11.140625" style="9" customWidth="1"/>
    <col min="15363" max="15363" width="9.85546875" style="9" customWidth="1"/>
    <col min="15364" max="15364" width="7.5703125" style="9" customWidth="1"/>
    <col min="15365" max="15365" width="4.5703125" style="9" customWidth="1"/>
    <col min="15366" max="15366" width="9.140625" style="9" customWidth="1"/>
    <col min="15367" max="15369" width="8.7109375" style="9"/>
    <col min="15370" max="15370" width="14.7109375" style="9" customWidth="1"/>
    <col min="15371" max="15371" width="8.7109375" style="9"/>
    <col min="15372" max="15372" width="13.42578125" style="9" customWidth="1"/>
    <col min="15373" max="15373" width="9.28515625" style="9" customWidth="1"/>
    <col min="15374" max="15374" width="9.7109375" style="9" customWidth="1"/>
    <col min="15375" max="15377" width="9.28515625" style="9" customWidth="1"/>
    <col min="15378" max="15378" width="9.7109375" style="9" customWidth="1"/>
    <col min="15379" max="15616" width="8.7109375" style="9"/>
    <col min="15617" max="15617" width="5.28515625" style="9" customWidth="1"/>
    <col min="15618" max="15618" width="11.140625" style="9" customWidth="1"/>
    <col min="15619" max="15619" width="9.85546875" style="9" customWidth="1"/>
    <col min="15620" max="15620" width="7.5703125" style="9" customWidth="1"/>
    <col min="15621" max="15621" width="4.5703125" style="9" customWidth="1"/>
    <col min="15622" max="15622" width="9.140625" style="9" customWidth="1"/>
    <col min="15623" max="15625" width="8.7109375" style="9"/>
    <col min="15626" max="15626" width="14.7109375" style="9" customWidth="1"/>
    <col min="15627" max="15627" width="8.7109375" style="9"/>
    <col min="15628" max="15628" width="13.42578125" style="9" customWidth="1"/>
    <col min="15629" max="15629" width="9.28515625" style="9" customWidth="1"/>
    <col min="15630" max="15630" width="9.7109375" style="9" customWidth="1"/>
    <col min="15631" max="15633" width="9.28515625" style="9" customWidth="1"/>
    <col min="15634" max="15634" width="9.7109375" style="9" customWidth="1"/>
    <col min="15635" max="15872" width="8.7109375" style="9"/>
    <col min="15873" max="15873" width="5.28515625" style="9" customWidth="1"/>
    <col min="15874" max="15874" width="11.140625" style="9" customWidth="1"/>
    <col min="15875" max="15875" width="9.85546875" style="9" customWidth="1"/>
    <col min="15876" max="15876" width="7.5703125" style="9" customWidth="1"/>
    <col min="15877" max="15877" width="4.5703125" style="9" customWidth="1"/>
    <col min="15878" max="15878" width="9.140625" style="9" customWidth="1"/>
    <col min="15879" max="15881" width="8.7109375" style="9"/>
    <col min="15882" max="15882" width="14.7109375" style="9" customWidth="1"/>
    <col min="15883" max="15883" width="8.7109375" style="9"/>
    <col min="15884" max="15884" width="13.42578125" style="9" customWidth="1"/>
    <col min="15885" max="15885" width="9.28515625" style="9" customWidth="1"/>
    <col min="15886" max="15886" width="9.7109375" style="9" customWidth="1"/>
    <col min="15887" max="15889" width="9.28515625" style="9" customWidth="1"/>
    <col min="15890" max="15890" width="9.7109375" style="9" customWidth="1"/>
    <col min="15891" max="16128" width="8.7109375" style="9"/>
    <col min="16129" max="16129" width="5.28515625" style="9" customWidth="1"/>
    <col min="16130" max="16130" width="11.140625" style="9" customWidth="1"/>
    <col min="16131" max="16131" width="9.85546875" style="9" customWidth="1"/>
    <col min="16132" max="16132" width="7.5703125" style="9" customWidth="1"/>
    <col min="16133" max="16133" width="4.5703125" style="9" customWidth="1"/>
    <col min="16134" max="16134" width="9.140625" style="9" customWidth="1"/>
    <col min="16135" max="16137" width="8.7109375" style="9"/>
    <col min="16138" max="16138" width="14.7109375" style="9" customWidth="1"/>
    <col min="16139" max="16139" width="8.7109375" style="9"/>
    <col min="16140" max="16140" width="13.42578125" style="9" customWidth="1"/>
    <col min="16141" max="16141" width="9.28515625" style="9" customWidth="1"/>
    <col min="16142" max="16142" width="9.7109375" style="9" customWidth="1"/>
    <col min="16143" max="16145" width="9.28515625" style="9" customWidth="1"/>
    <col min="16146" max="16146" width="9.7109375" style="9" customWidth="1"/>
    <col min="16147" max="16384" width="8.7109375" style="9"/>
  </cols>
  <sheetData>
    <row r="1" spans="1:10" x14ac:dyDescent="0.25">
      <c r="A1" s="1"/>
      <c r="B1" s="2"/>
      <c r="C1" s="3"/>
      <c r="D1" s="4"/>
      <c r="E1" s="5"/>
      <c r="F1" s="6"/>
      <c r="G1" s="6"/>
      <c r="H1" s="6"/>
      <c r="I1" s="7"/>
      <c r="J1" s="8"/>
    </row>
    <row r="2" spans="1:10" s="5" customFormat="1" x14ac:dyDescent="0.25">
      <c r="A2" s="1"/>
      <c r="B2" s="10"/>
      <c r="C2" s="3"/>
      <c r="D2" s="10"/>
      <c r="E2" s="10"/>
      <c r="G2" s="11"/>
      <c r="H2" s="12"/>
      <c r="I2" s="7"/>
      <c r="J2" s="8"/>
    </row>
    <row r="3" spans="1:10" s="5" customFormat="1" x14ac:dyDescent="0.25">
      <c r="A3" s="1"/>
      <c r="B3" s="10"/>
      <c r="C3" s="3"/>
      <c r="D3" s="10"/>
      <c r="E3" s="10"/>
      <c r="G3" s="13"/>
      <c r="H3" s="14"/>
      <c r="I3" s="14"/>
      <c r="J3" s="8"/>
    </row>
    <row r="4" spans="1:10" s="5" customFormat="1" x14ac:dyDescent="0.25">
      <c r="B4" s="10"/>
      <c r="C4" s="10"/>
      <c r="D4" s="10"/>
      <c r="E4" s="10"/>
      <c r="G4" s="15"/>
      <c r="H4" s="10"/>
      <c r="I4" s="6"/>
      <c r="J4" s="6"/>
    </row>
    <row r="5" spans="1:10" s="16" customFormat="1" ht="15" x14ac:dyDescent="0.25">
      <c r="B5" s="17"/>
      <c r="C5" s="17"/>
      <c r="E5" s="18"/>
      <c r="F5" s="19"/>
      <c r="G5" s="20"/>
      <c r="H5" s="18"/>
      <c r="I5" s="21"/>
      <c r="J5" s="21"/>
    </row>
    <row r="6" spans="1:10" s="16" customFormat="1" ht="15" x14ac:dyDescent="0.25">
      <c r="B6" s="10" t="s">
        <v>0</v>
      </c>
      <c r="C6" s="17"/>
      <c r="D6" s="18"/>
      <c r="E6" s="17"/>
      <c r="F6" s="22"/>
      <c r="G6" s="23"/>
      <c r="H6" s="17"/>
      <c r="I6" s="24"/>
      <c r="J6" s="24"/>
    </row>
    <row r="7" spans="1:10" s="16" customFormat="1" x14ac:dyDescent="0.25">
      <c r="B7" s="138" t="s">
        <v>1</v>
      </c>
      <c r="C7" s="138"/>
      <c r="D7" s="138"/>
      <c r="E7" s="138"/>
      <c r="F7" s="138"/>
      <c r="G7" s="139"/>
      <c r="H7" s="139"/>
      <c r="I7" s="139"/>
      <c r="J7" s="139"/>
    </row>
    <row r="8" spans="1:10" s="16" customFormat="1" x14ac:dyDescent="0.25">
      <c r="B8" s="139"/>
      <c r="C8" s="139"/>
      <c r="D8" s="139"/>
      <c r="E8" s="139"/>
      <c r="F8" s="139"/>
      <c r="G8" s="139"/>
      <c r="H8" s="139"/>
      <c r="I8" s="139"/>
      <c r="J8" s="139"/>
    </row>
    <row r="9" spans="1:10" s="16" customFormat="1" x14ac:dyDescent="0.25">
      <c r="B9" s="139"/>
      <c r="C9" s="139"/>
      <c r="D9" s="139"/>
      <c r="E9" s="139"/>
      <c r="F9" s="139"/>
      <c r="G9" s="139"/>
      <c r="H9" s="139"/>
      <c r="I9" s="139"/>
      <c r="J9" s="139"/>
    </row>
    <row r="10" spans="1:10" s="16" customFormat="1" x14ac:dyDescent="0.25">
      <c r="B10" s="138" t="s">
        <v>2</v>
      </c>
      <c r="C10" s="138"/>
      <c r="D10" s="138"/>
      <c r="E10" s="138"/>
      <c r="F10" s="138"/>
      <c r="G10" s="139"/>
      <c r="H10" s="139"/>
      <c r="I10" s="139"/>
      <c r="J10" s="139"/>
    </row>
    <row r="11" spans="1:10" s="16" customFormat="1" x14ac:dyDescent="0.25">
      <c r="B11" s="139"/>
      <c r="C11" s="139"/>
      <c r="D11" s="139"/>
      <c r="E11" s="139"/>
      <c r="F11" s="139"/>
      <c r="G11" s="139"/>
      <c r="H11" s="139"/>
      <c r="I11" s="139"/>
      <c r="J11" s="139"/>
    </row>
    <row r="12" spans="1:10" s="16" customFormat="1" ht="27" customHeight="1" x14ac:dyDescent="0.25">
      <c r="B12" s="139"/>
      <c r="C12" s="139"/>
      <c r="D12" s="139"/>
      <c r="E12" s="139"/>
      <c r="F12" s="139"/>
      <c r="G12" s="139"/>
      <c r="H12" s="139"/>
      <c r="I12" s="139"/>
      <c r="J12" s="139"/>
    </row>
    <row r="13" spans="1:10" s="16" customFormat="1" x14ac:dyDescent="0.25">
      <c r="B13" s="138" t="s">
        <v>3</v>
      </c>
      <c r="C13" s="138"/>
      <c r="D13" s="138"/>
      <c r="E13" s="138"/>
      <c r="F13" s="138"/>
      <c r="G13" s="139"/>
      <c r="H13" s="139"/>
      <c r="I13" s="139"/>
      <c r="J13" s="139"/>
    </row>
    <row r="14" spans="1:10" s="16" customFormat="1" ht="8.25" customHeight="1" x14ac:dyDescent="0.25">
      <c r="B14" s="139"/>
      <c r="C14" s="139"/>
      <c r="D14" s="139"/>
      <c r="E14" s="139"/>
      <c r="F14" s="139"/>
      <c r="G14" s="139"/>
      <c r="H14" s="139"/>
      <c r="I14" s="139"/>
      <c r="J14" s="139"/>
    </row>
    <row r="15" spans="1:10" s="16" customFormat="1" ht="4.5" customHeight="1" x14ac:dyDescent="0.25">
      <c r="B15" s="139"/>
      <c r="C15" s="139"/>
      <c r="D15" s="139"/>
      <c r="E15" s="139"/>
      <c r="F15" s="139"/>
      <c r="G15" s="139"/>
      <c r="H15" s="139"/>
      <c r="I15" s="139"/>
      <c r="J15" s="139"/>
    </row>
    <row r="16" spans="1:10" s="16" customFormat="1" ht="39" customHeight="1" x14ac:dyDescent="0.25">
      <c r="B16" s="140" t="s">
        <v>4</v>
      </c>
      <c r="C16" s="140"/>
      <c r="D16" s="140"/>
      <c r="E16" s="140"/>
      <c r="F16" s="140"/>
      <c r="G16" s="140"/>
      <c r="H16" s="140"/>
      <c r="I16" s="140"/>
      <c r="J16" s="140"/>
    </row>
    <row r="17" spans="1:10" s="16" customFormat="1" ht="65.25" customHeight="1" x14ac:dyDescent="0.25">
      <c r="B17" s="141" t="s">
        <v>5</v>
      </c>
      <c r="C17" s="141"/>
      <c r="D17" s="141"/>
      <c r="E17" s="141"/>
      <c r="F17" s="141"/>
      <c r="G17" s="141"/>
      <c r="H17" s="141"/>
      <c r="I17" s="141"/>
      <c r="J17" s="141"/>
    </row>
    <row r="18" spans="1:10" s="16" customFormat="1" ht="26.25" customHeight="1" x14ac:dyDescent="0.25">
      <c r="B18" s="141" t="s">
        <v>6</v>
      </c>
      <c r="C18" s="142"/>
      <c r="D18" s="142"/>
      <c r="E18" s="142"/>
      <c r="F18" s="142"/>
      <c r="G18" s="142"/>
      <c r="H18" s="142"/>
      <c r="I18" s="142"/>
      <c r="J18" s="142"/>
    </row>
    <row r="19" spans="1:10" s="16" customFormat="1" ht="90" customHeight="1" x14ac:dyDescent="0.25">
      <c r="B19" s="140" t="s">
        <v>7</v>
      </c>
      <c r="C19" s="146"/>
      <c r="D19" s="146"/>
      <c r="E19" s="146"/>
      <c r="F19" s="146"/>
      <c r="G19" s="146"/>
      <c r="H19" s="146"/>
      <c r="I19" s="146"/>
      <c r="J19" s="146"/>
    </row>
    <row r="20" spans="1:10" s="16" customFormat="1" x14ac:dyDescent="0.25">
      <c r="B20" s="138" t="s">
        <v>8</v>
      </c>
      <c r="C20" s="138"/>
      <c r="D20" s="138"/>
      <c r="E20" s="138"/>
      <c r="F20" s="138"/>
      <c r="G20" s="139"/>
      <c r="H20" s="139"/>
      <c r="I20" s="139"/>
      <c r="J20" s="139"/>
    </row>
    <row r="21" spans="1:10" s="16" customFormat="1" ht="8.25" customHeight="1" x14ac:dyDescent="0.25">
      <c r="B21" s="139"/>
      <c r="C21" s="139"/>
      <c r="D21" s="139"/>
      <c r="E21" s="139"/>
      <c r="F21" s="139"/>
      <c r="G21" s="139"/>
      <c r="H21" s="139"/>
      <c r="I21" s="139"/>
      <c r="J21" s="139"/>
    </row>
    <row r="22" spans="1:10" s="16" customFormat="1" ht="4.5" customHeight="1" x14ac:dyDescent="0.25">
      <c r="B22" s="139"/>
      <c r="C22" s="139"/>
      <c r="D22" s="139"/>
      <c r="E22" s="139"/>
      <c r="F22" s="139"/>
      <c r="G22" s="139"/>
      <c r="H22" s="139"/>
      <c r="I22" s="139"/>
      <c r="J22" s="139"/>
    </row>
    <row r="23" spans="1:10" s="16" customFormat="1" ht="10.5" customHeight="1" x14ac:dyDescent="0.25">
      <c r="B23" s="25"/>
      <c r="C23" s="25"/>
      <c r="D23" s="25"/>
      <c r="E23" s="25"/>
      <c r="F23" s="25"/>
      <c r="G23" s="25"/>
      <c r="H23" s="25"/>
      <c r="I23" s="25"/>
      <c r="J23" s="25"/>
    </row>
    <row r="24" spans="1:10" s="16" customFormat="1" ht="14.25" customHeight="1" x14ac:dyDescent="0.25">
      <c r="B24" s="140" t="s">
        <v>9</v>
      </c>
      <c r="C24" s="146"/>
      <c r="D24" s="146"/>
      <c r="E24" s="146"/>
      <c r="F24" s="146"/>
      <c r="G24" s="146"/>
      <c r="H24" s="146"/>
      <c r="I24" s="146"/>
      <c r="J24" s="146"/>
    </row>
    <row r="25" spans="1:10" x14ac:dyDescent="0.25">
      <c r="A25" s="5"/>
      <c r="B25" s="147"/>
      <c r="C25" s="147"/>
      <c r="D25" s="147"/>
      <c r="E25" s="147"/>
      <c r="F25" s="147"/>
      <c r="G25" s="147"/>
      <c r="H25" s="147"/>
      <c r="I25" s="147"/>
      <c r="J25" s="147"/>
    </row>
    <row r="26" spans="1:10" x14ac:dyDescent="0.25">
      <c r="A26" s="5"/>
      <c r="B26" s="5"/>
      <c r="C26" s="5"/>
      <c r="F26" s="6"/>
      <c r="G26" s="6"/>
      <c r="H26" s="6"/>
      <c r="I26" s="6"/>
      <c r="J26" s="6"/>
    </row>
    <row r="27" spans="1:10" x14ac:dyDescent="0.25">
      <c r="A27" s="5"/>
      <c r="B27" s="5"/>
      <c r="C27" s="5"/>
      <c r="F27" s="6"/>
      <c r="G27" s="6"/>
      <c r="H27" s="6"/>
      <c r="I27" s="6"/>
      <c r="J27" s="6"/>
    </row>
    <row r="28" spans="1:10" ht="15" hidden="1" x14ac:dyDescent="0.25">
      <c r="A28" s="89" t="s">
        <v>10</v>
      </c>
      <c r="B28" s="90" t="s">
        <v>11</v>
      </c>
      <c r="C28" s="90"/>
      <c r="D28" s="91"/>
      <c r="E28" s="91"/>
      <c r="F28" s="92"/>
      <c r="G28" s="92"/>
      <c r="H28" s="92"/>
      <c r="I28" s="93"/>
      <c r="J28" s="93"/>
    </row>
    <row r="29" spans="1:10" hidden="1" x14ac:dyDescent="0.25">
      <c r="A29" s="26"/>
      <c r="B29" s="27"/>
      <c r="C29" s="5"/>
      <c r="D29" s="5"/>
      <c r="E29" s="5"/>
      <c r="F29" s="6"/>
      <c r="G29" s="6"/>
      <c r="H29" s="6"/>
      <c r="I29" s="6"/>
    </row>
    <row r="30" spans="1:10" ht="15" hidden="1" customHeight="1" x14ac:dyDescent="0.25">
      <c r="A30" s="10"/>
      <c r="B30" s="2" t="s">
        <v>12</v>
      </c>
      <c r="C30" s="5"/>
      <c r="D30" s="5"/>
      <c r="E30" s="5"/>
    </row>
    <row r="31" spans="1:10" ht="15" hidden="1" customHeight="1" x14ac:dyDescent="0.25">
      <c r="C31" s="29"/>
      <c r="D31" s="30"/>
      <c r="E31" s="30"/>
      <c r="F31" s="148" t="s">
        <v>13</v>
      </c>
      <c r="G31" s="148"/>
      <c r="H31" s="95" t="s">
        <v>14</v>
      </c>
      <c r="I31" s="95" t="s">
        <v>15</v>
      </c>
      <c r="J31" s="95" t="s">
        <v>16</v>
      </c>
    </row>
    <row r="32" spans="1:10" ht="66" hidden="1" customHeight="1" x14ac:dyDescent="0.25">
      <c r="A32" s="31" t="s">
        <v>17</v>
      </c>
      <c r="B32" s="140" t="s">
        <v>18</v>
      </c>
      <c r="C32" s="140"/>
      <c r="D32" s="140"/>
      <c r="E32" s="140"/>
      <c r="F32" s="143"/>
      <c r="G32" s="143"/>
      <c r="H32" s="143"/>
      <c r="I32" s="143"/>
      <c r="J32" s="143"/>
    </row>
    <row r="33" spans="1:10" s="33" customFormat="1" ht="16.5" hidden="1" customHeight="1" x14ac:dyDescent="0.25">
      <c r="A33" s="26"/>
      <c r="B33" s="5" t="s">
        <v>19</v>
      </c>
      <c r="C33" s="6"/>
      <c r="D33" s="5"/>
      <c r="E33" s="6"/>
      <c r="F33" s="6"/>
      <c r="G33" s="32"/>
      <c r="H33" s="32"/>
      <c r="I33" s="32"/>
      <c r="J33" s="6"/>
    </row>
    <row r="34" spans="1:10" s="6" customFormat="1" ht="15" hidden="1" x14ac:dyDescent="0.25">
      <c r="A34" s="34"/>
      <c r="B34" s="5"/>
      <c r="C34" s="6" t="s">
        <v>20</v>
      </c>
      <c r="D34" s="5">
        <v>65</v>
      </c>
      <c r="E34" s="6" t="s">
        <v>21</v>
      </c>
      <c r="F34" s="32">
        <v>0</v>
      </c>
      <c r="G34" s="32">
        <f>+D34*F34</f>
        <v>0</v>
      </c>
      <c r="H34" s="32">
        <f>G34*0.25</f>
        <v>0</v>
      </c>
      <c r="I34" s="32"/>
      <c r="J34" s="32">
        <f>G34+H34</f>
        <v>0</v>
      </c>
    </row>
    <row r="35" spans="1:10" hidden="1" x14ac:dyDescent="0.25">
      <c r="A35" s="26"/>
      <c r="B35" s="27"/>
      <c r="C35" s="5"/>
      <c r="D35" s="5"/>
      <c r="E35" s="5"/>
      <c r="F35" s="6"/>
      <c r="G35" s="6"/>
      <c r="H35" s="6"/>
      <c r="I35" s="6"/>
    </row>
    <row r="36" spans="1:10" ht="52.5" hidden="1" customHeight="1" x14ac:dyDescent="0.25">
      <c r="A36" s="31" t="s">
        <v>22</v>
      </c>
      <c r="B36" s="140" t="s">
        <v>23</v>
      </c>
      <c r="C36" s="140"/>
      <c r="D36" s="140"/>
      <c r="E36" s="140"/>
      <c r="F36" s="143"/>
      <c r="G36" s="143"/>
      <c r="H36" s="143"/>
      <c r="I36" s="143"/>
      <c r="J36" s="143"/>
    </row>
    <row r="37" spans="1:10" s="33" customFormat="1" ht="16.5" hidden="1" customHeight="1" x14ac:dyDescent="0.25">
      <c r="A37" s="26"/>
      <c r="B37" s="5" t="s">
        <v>24</v>
      </c>
      <c r="C37" s="6"/>
      <c r="D37" s="5"/>
      <c r="E37" s="6"/>
      <c r="F37" s="6"/>
      <c r="G37" s="32"/>
      <c r="H37" s="32"/>
      <c r="I37" s="32"/>
      <c r="J37" s="6"/>
    </row>
    <row r="38" spans="1:10" s="6" customFormat="1" ht="15" hidden="1" x14ac:dyDescent="0.25">
      <c r="A38" s="34"/>
      <c r="B38" s="5"/>
      <c r="C38" s="6" t="s">
        <v>20</v>
      </c>
      <c r="D38" s="5">
        <v>2.2999999999999998</v>
      </c>
      <c r="E38" s="6" t="s">
        <v>21</v>
      </c>
      <c r="F38" s="32">
        <v>0</v>
      </c>
      <c r="G38" s="32">
        <f>+D38*F38</f>
        <v>0</v>
      </c>
      <c r="H38" s="32">
        <f>G38*0.25</f>
        <v>0</v>
      </c>
      <c r="I38" s="32"/>
      <c r="J38" s="32">
        <f>G38+H38</f>
        <v>0</v>
      </c>
    </row>
    <row r="39" spans="1:10" hidden="1" x14ac:dyDescent="0.25">
      <c r="A39" s="26"/>
      <c r="B39" s="27"/>
      <c r="C39" s="5"/>
      <c r="D39" s="5"/>
      <c r="E39" s="5"/>
      <c r="F39" s="6"/>
      <c r="G39" s="6"/>
      <c r="H39" s="6"/>
      <c r="I39" s="6"/>
    </row>
    <row r="40" spans="1:10" ht="51.75" hidden="1" customHeight="1" x14ac:dyDescent="0.25">
      <c r="A40" s="31" t="s">
        <v>25</v>
      </c>
      <c r="B40" s="140" t="s">
        <v>26</v>
      </c>
      <c r="C40" s="140"/>
      <c r="D40" s="140"/>
      <c r="E40" s="140"/>
      <c r="F40" s="143"/>
      <c r="G40" s="143"/>
      <c r="H40" s="143"/>
      <c r="I40" s="143"/>
      <c r="J40" s="143"/>
    </row>
    <row r="41" spans="1:10" s="33" customFormat="1" ht="30.75" hidden="1" customHeight="1" x14ac:dyDescent="0.25">
      <c r="A41" s="26"/>
      <c r="B41" s="140" t="s">
        <v>27</v>
      </c>
      <c r="C41" s="140"/>
      <c r="D41" s="140"/>
      <c r="E41" s="140"/>
      <c r="F41" s="143"/>
      <c r="G41" s="143"/>
      <c r="H41" s="143"/>
      <c r="I41" s="143"/>
      <c r="J41" s="143"/>
    </row>
    <row r="42" spans="1:10" s="6" customFormat="1" ht="15" hidden="1" x14ac:dyDescent="0.25">
      <c r="A42" s="35"/>
      <c r="B42" s="5"/>
      <c r="C42" s="6" t="s">
        <v>20</v>
      </c>
      <c r="D42" s="5">
        <v>2.4</v>
      </c>
      <c r="E42" s="6" t="s">
        <v>21</v>
      </c>
      <c r="F42" s="32">
        <v>0</v>
      </c>
      <c r="G42" s="32">
        <f>+D42*F42</f>
        <v>0</v>
      </c>
      <c r="H42" s="32">
        <f>G42*0.25</f>
        <v>0</v>
      </c>
      <c r="I42" s="32"/>
      <c r="J42" s="32">
        <f>G42+H42</f>
        <v>0</v>
      </c>
    </row>
    <row r="43" spans="1:10" hidden="1" x14ac:dyDescent="0.25">
      <c r="A43" s="26"/>
      <c r="B43" s="27"/>
      <c r="C43" s="5"/>
      <c r="D43" s="5"/>
      <c r="E43" s="5"/>
      <c r="F43" s="6"/>
      <c r="G43" s="6"/>
      <c r="H43" s="6"/>
      <c r="I43" s="6"/>
    </row>
    <row r="44" spans="1:10" ht="15" hidden="1" customHeight="1" x14ac:dyDescent="0.25">
      <c r="A44" s="26" t="s">
        <v>28</v>
      </c>
      <c r="B44" s="144" t="s">
        <v>29</v>
      </c>
      <c r="C44" s="144"/>
      <c r="D44" s="144"/>
      <c r="E44" s="144"/>
      <c r="F44" s="145"/>
      <c r="G44" s="145"/>
      <c r="H44" s="145"/>
      <c r="I44" s="145"/>
      <c r="J44" s="145"/>
    </row>
    <row r="45" spans="1:10" ht="14.25" hidden="1" customHeight="1" x14ac:dyDescent="0.25">
      <c r="A45" s="36" t="s">
        <v>30</v>
      </c>
      <c r="B45" s="140" t="s">
        <v>31</v>
      </c>
      <c r="C45" s="140"/>
      <c r="D45" s="140"/>
      <c r="E45" s="140"/>
      <c r="F45" s="143"/>
      <c r="G45" s="143"/>
      <c r="H45" s="143"/>
      <c r="I45" s="143"/>
      <c r="J45" s="143"/>
    </row>
    <row r="46" spans="1:10" s="33" customFormat="1" ht="13.5" hidden="1" customHeight="1" x14ac:dyDescent="0.25">
      <c r="A46" s="26"/>
      <c r="B46" s="5" t="s">
        <v>32</v>
      </c>
      <c r="C46" s="6"/>
      <c r="D46" s="5"/>
      <c r="E46" s="6"/>
      <c r="F46" s="6"/>
      <c r="G46" s="32"/>
      <c r="H46" s="32"/>
      <c r="I46" s="32"/>
      <c r="J46" s="6"/>
    </row>
    <row r="47" spans="1:10" s="6" customFormat="1" hidden="1" x14ac:dyDescent="0.25">
      <c r="A47" s="35"/>
      <c r="B47" s="5"/>
      <c r="C47" s="6" t="s">
        <v>33</v>
      </c>
      <c r="D47" s="5">
        <v>9</v>
      </c>
      <c r="E47" s="6" t="s">
        <v>21</v>
      </c>
      <c r="F47" s="32">
        <v>0</v>
      </c>
      <c r="G47" s="32">
        <f>+D47*F47</f>
        <v>0</v>
      </c>
      <c r="H47" s="32">
        <f>G47*0.25</f>
        <v>0</v>
      </c>
      <c r="I47" s="32"/>
      <c r="J47" s="32">
        <f>G47+H47</f>
        <v>0</v>
      </c>
    </row>
    <row r="48" spans="1:10" s="6" customFormat="1" ht="7.5" hidden="1" customHeight="1" x14ac:dyDescent="0.25">
      <c r="A48" s="35"/>
      <c r="B48" s="5"/>
      <c r="D48" s="5"/>
      <c r="F48" s="32"/>
      <c r="G48" s="32"/>
      <c r="H48" s="32"/>
      <c r="I48" s="32"/>
      <c r="J48" s="32"/>
    </row>
    <row r="49" spans="1:10" ht="27" hidden="1" customHeight="1" x14ac:dyDescent="0.25">
      <c r="A49" s="36" t="s">
        <v>34</v>
      </c>
      <c r="B49" s="140" t="s">
        <v>35</v>
      </c>
      <c r="C49" s="140"/>
      <c r="D49" s="140"/>
      <c r="E49" s="140"/>
      <c r="F49" s="143"/>
      <c r="G49" s="143"/>
      <c r="H49" s="143"/>
      <c r="I49" s="143"/>
      <c r="J49" s="143"/>
    </row>
    <row r="50" spans="1:10" s="33" customFormat="1" ht="13.5" hidden="1" customHeight="1" x14ac:dyDescent="0.25">
      <c r="A50" s="26"/>
      <c r="B50" s="5" t="s">
        <v>36</v>
      </c>
      <c r="C50" s="6"/>
      <c r="D50" s="5"/>
      <c r="E50" s="6"/>
      <c r="F50" s="6"/>
      <c r="G50" s="32"/>
      <c r="H50" s="32"/>
      <c r="I50" s="32"/>
      <c r="J50" s="6"/>
    </row>
    <row r="51" spans="1:10" s="6" customFormat="1" ht="15" hidden="1" x14ac:dyDescent="0.25">
      <c r="A51" s="35"/>
      <c r="B51" s="5"/>
      <c r="C51" s="6" t="s">
        <v>20</v>
      </c>
      <c r="D51" s="5">
        <v>1.65</v>
      </c>
      <c r="E51" s="6" t="s">
        <v>21</v>
      </c>
      <c r="F51" s="32">
        <v>0</v>
      </c>
      <c r="G51" s="32">
        <f>+D51*F51</f>
        <v>0</v>
      </c>
      <c r="H51" s="32">
        <f>G51*0.25</f>
        <v>0</v>
      </c>
      <c r="I51" s="32"/>
      <c r="J51" s="32">
        <f>G51+H51</f>
        <v>0</v>
      </c>
    </row>
    <row r="52" spans="1:10" s="6" customFormat="1" ht="7.5" hidden="1" customHeight="1" x14ac:dyDescent="0.25">
      <c r="A52" s="35"/>
      <c r="B52" s="5"/>
      <c r="D52" s="5"/>
      <c r="F52" s="32"/>
      <c r="G52" s="32"/>
      <c r="H52" s="32"/>
      <c r="I52" s="32"/>
      <c r="J52" s="32"/>
    </row>
    <row r="53" spans="1:10" ht="39" hidden="1" customHeight="1" x14ac:dyDescent="0.25">
      <c r="A53" s="36" t="s">
        <v>37</v>
      </c>
      <c r="B53" s="140" t="s">
        <v>38</v>
      </c>
      <c r="C53" s="140"/>
      <c r="D53" s="140"/>
      <c r="E53" s="140"/>
      <c r="F53" s="143"/>
      <c r="G53" s="143"/>
      <c r="H53" s="143"/>
      <c r="I53" s="143"/>
      <c r="J53" s="143"/>
    </row>
    <row r="54" spans="1:10" s="33" customFormat="1" ht="13.5" hidden="1" customHeight="1" x14ac:dyDescent="0.25">
      <c r="A54" s="26"/>
      <c r="B54" s="5" t="s">
        <v>39</v>
      </c>
      <c r="C54" s="6"/>
      <c r="D54" s="5"/>
      <c r="E54" s="6"/>
      <c r="F54" s="6"/>
      <c r="G54" s="32"/>
      <c r="H54" s="32"/>
      <c r="I54" s="32"/>
      <c r="J54" s="6"/>
    </row>
    <row r="55" spans="1:10" s="6" customFormat="1" hidden="1" x14ac:dyDescent="0.25">
      <c r="A55" s="35"/>
      <c r="B55" s="5"/>
      <c r="C55" s="6" t="s">
        <v>33</v>
      </c>
      <c r="D55" s="5">
        <v>8</v>
      </c>
      <c r="E55" s="6" t="s">
        <v>21</v>
      </c>
      <c r="F55" s="32">
        <v>0</v>
      </c>
      <c r="G55" s="32">
        <f>+D55*F55</f>
        <v>0</v>
      </c>
      <c r="H55" s="32">
        <f>G55*0.25</f>
        <v>0</v>
      </c>
      <c r="I55" s="32"/>
      <c r="J55" s="32">
        <f>G55+H55</f>
        <v>0</v>
      </c>
    </row>
    <row r="56" spans="1:10" s="6" customFormat="1" ht="7.5" hidden="1" customHeight="1" x14ac:dyDescent="0.25">
      <c r="A56" s="35"/>
      <c r="B56" s="5"/>
      <c r="D56" s="5"/>
      <c r="F56" s="32"/>
      <c r="G56" s="32"/>
      <c r="H56" s="32"/>
      <c r="I56" s="32"/>
      <c r="J56" s="32"/>
    </row>
    <row r="57" spans="1:10" ht="27" hidden="1" customHeight="1" x14ac:dyDescent="0.25">
      <c r="A57" s="36" t="s">
        <v>40</v>
      </c>
      <c r="B57" s="140" t="s">
        <v>41</v>
      </c>
      <c r="C57" s="140"/>
      <c r="D57" s="140"/>
      <c r="E57" s="140"/>
      <c r="F57" s="143"/>
      <c r="G57" s="143"/>
      <c r="H57" s="143"/>
      <c r="I57" s="143"/>
      <c r="J57" s="143"/>
    </row>
    <row r="58" spans="1:10" s="33" customFormat="1" ht="13.5" hidden="1" customHeight="1" x14ac:dyDescent="0.25">
      <c r="A58" s="26"/>
      <c r="B58" s="5" t="s">
        <v>42</v>
      </c>
      <c r="C58" s="6"/>
      <c r="D58" s="5"/>
      <c r="E58" s="6"/>
      <c r="F58" s="6"/>
      <c r="G58" s="32"/>
      <c r="H58" s="32"/>
      <c r="I58" s="32"/>
      <c r="J58" s="6"/>
    </row>
    <row r="59" spans="1:10" s="6" customFormat="1" ht="15" hidden="1" x14ac:dyDescent="0.25">
      <c r="A59" s="35"/>
      <c r="B59" s="5"/>
      <c r="C59" s="6" t="s">
        <v>20</v>
      </c>
      <c r="D59" s="5">
        <v>1.65</v>
      </c>
      <c r="E59" s="6" t="s">
        <v>21</v>
      </c>
      <c r="F59" s="32">
        <v>0</v>
      </c>
      <c r="G59" s="32">
        <f>+D59*F59</f>
        <v>0</v>
      </c>
      <c r="H59" s="32">
        <f>G59*0.25</f>
        <v>0</v>
      </c>
      <c r="I59" s="32"/>
      <c r="J59" s="32">
        <f>G59+H59</f>
        <v>0</v>
      </c>
    </row>
    <row r="60" spans="1:10" s="6" customFormat="1" ht="7.5" hidden="1" customHeight="1" x14ac:dyDescent="0.25">
      <c r="A60" s="35"/>
      <c r="B60" s="5"/>
      <c r="D60" s="5"/>
      <c r="F60" s="32"/>
      <c r="G60" s="32"/>
      <c r="H60" s="32"/>
      <c r="I60" s="32"/>
      <c r="J60" s="32"/>
    </row>
    <row r="61" spans="1:10" ht="15" hidden="1" customHeight="1" x14ac:dyDescent="0.25">
      <c r="A61" s="36" t="s">
        <v>43</v>
      </c>
      <c r="B61" s="140" t="s">
        <v>44</v>
      </c>
      <c r="C61" s="140"/>
      <c r="D61" s="140"/>
      <c r="E61" s="140"/>
      <c r="F61" s="143"/>
      <c r="G61" s="143"/>
      <c r="H61" s="143"/>
      <c r="I61" s="143"/>
      <c r="J61" s="143"/>
    </row>
    <row r="62" spans="1:10" s="33" customFormat="1" ht="13.5" hidden="1" customHeight="1" x14ac:dyDescent="0.25">
      <c r="A62" s="26"/>
      <c r="B62" s="5" t="s">
        <v>45</v>
      </c>
      <c r="C62" s="6"/>
      <c r="D62" s="5"/>
      <c r="E62" s="6"/>
      <c r="F62" s="6"/>
      <c r="G62" s="32"/>
      <c r="H62" s="32"/>
      <c r="I62" s="32"/>
      <c r="J62" s="6"/>
    </row>
    <row r="63" spans="1:10" s="6" customFormat="1" ht="15" hidden="1" x14ac:dyDescent="0.25">
      <c r="A63" s="35"/>
      <c r="B63" s="5"/>
      <c r="C63" s="6" t="s">
        <v>46</v>
      </c>
      <c r="D63" s="5">
        <v>12</v>
      </c>
      <c r="E63" s="6" t="s">
        <v>21</v>
      </c>
      <c r="F63" s="32">
        <v>0</v>
      </c>
      <c r="G63" s="32">
        <f>+D63*F63</f>
        <v>0</v>
      </c>
      <c r="H63" s="32">
        <f>G63*0.25</f>
        <v>0</v>
      </c>
      <c r="I63" s="32"/>
      <c r="J63" s="32">
        <f>G63+H63</f>
        <v>0</v>
      </c>
    </row>
    <row r="64" spans="1:10" hidden="1" x14ac:dyDescent="0.25">
      <c r="A64" s="26"/>
      <c r="B64" s="27"/>
      <c r="C64" s="5"/>
      <c r="D64" s="5"/>
      <c r="E64" s="5"/>
      <c r="F64" s="6"/>
      <c r="G64" s="6"/>
      <c r="H64" s="6"/>
      <c r="I64" s="6"/>
    </row>
    <row r="65" spans="1:10" ht="15" hidden="1" customHeight="1" x14ac:dyDescent="0.25">
      <c r="C65" s="29"/>
      <c r="D65" s="30"/>
      <c r="E65" s="30"/>
      <c r="F65" s="148" t="s">
        <v>13</v>
      </c>
      <c r="G65" s="148"/>
      <c r="H65" s="95" t="s">
        <v>14</v>
      </c>
      <c r="I65" s="95" t="s">
        <v>15</v>
      </c>
      <c r="J65" s="95" t="s">
        <v>16</v>
      </c>
    </row>
    <row r="66" spans="1:10" ht="15" hidden="1" customHeight="1" x14ac:dyDescent="0.25">
      <c r="A66" s="26" t="s">
        <v>47</v>
      </c>
      <c r="B66" s="144" t="s">
        <v>48</v>
      </c>
      <c r="C66" s="144"/>
      <c r="D66" s="144"/>
      <c r="E66" s="144"/>
      <c r="F66" s="145"/>
      <c r="G66" s="145"/>
      <c r="H66" s="145"/>
      <c r="I66" s="145"/>
      <c r="J66" s="145"/>
    </row>
    <row r="67" spans="1:10" ht="27.75" hidden="1" customHeight="1" x14ac:dyDescent="0.25">
      <c r="A67" s="36" t="s">
        <v>49</v>
      </c>
      <c r="B67" s="140" t="s">
        <v>50</v>
      </c>
      <c r="C67" s="140"/>
      <c r="D67" s="140"/>
      <c r="E67" s="140"/>
      <c r="F67" s="143"/>
      <c r="G67" s="143"/>
      <c r="H67" s="143"/>
      <c r="I67" s="143"/>
      <c r="J67" s="143"/>
    </row>
    <row r="68" spans="1:10" s="33" customFormat="1" ht="13.5" hidden="1" customHeight="1" x14ac:dyDescent="0.25">
      <c r="A68" s="26"/>
      <c r="B68" s="5" t="s">
        <v>51</v>
      </c>
      <c r="C68" s="6"/>
      <c r="D68" s="5"/>
      <c r="E68" s="6"/>
      <c r="F68" s="6"/>
      <c r="G68" s="32"/>
      <c r="H68" s="32"/>
      <c r="I68" s="32"/>
      <c r="J68" s="6"/>
    </row>
    <row r="69" spans="1:10" s="6" customFormat="1" hidden="1" x14ac:dyDescent="0.25">
      <c r="A69" s="35"/>
      <c r="B69" s="5"/>
      <c r="C69" s="6" t="s">
        <v>33</v>
      </c>
      <c r="D69" s="5">
        <v>6</v>
      </c>
      <c r="E69" s="6" t="s">
        <v>21</v>
      </c>
      <c r="F69" s="32">
        <v>0</v>
      </c>
      <c r="G69" s="32">
        <f>+D69*F69</f>
        <v>0</v>
      </c>
      <c r="H69" s="32">
        <f>G69*0.25</f>
        <v>0</v>
      </c>
      <c r="I69" s="32"/>
      <c r="J69" s="32">
        <f>G69+H69</f>
        <v>0</v>
      </c>
    </row>
    <row r="70" spans="1:10" s="6" customFormat="1" ht="7.5" hidden="1" customHeight="1" x14ac:dyDescent="0.25">
      <c r="A70" s="35"/>
      <c r="B70" s="5"/>
      <c r="D70" s="5"/>
      <c r="F70" s="32"/>
      <c r="G70" s="32"/>
      <c r="H70" s="32"/>
      <c r="I70" s="32"/>
      <c r="J70" s="32"/>
    </row>
    <row r="71" spans="1:10" ht="39.75" hidden="1" customHeight="1" x14ac:dyDescent="0.25">
      <c r="A71" s="36" t="s">
        <v>52</v>
      </c>
      <c r="B71" s="140" t="s">
        <v>53</v>
      </c>
      <c r="C71" s="140"/>
      <c r="D71" s="140"/>
      <c r="E71" s="140"/>
      <c r="F71" s="143"/>
      <c r="G71" s="143"/>
      <c r="H71" s="143"/>
      <c r="I71" s="143"/>
      <c r="J71" s="143"/>
    </row>
    <row r="72" spans="1:10" s="33" customFormat="1" ht="13.5" hidden="1" customHeight="1" x14ac:dyDescent="0.25">
      <c r="A72" s="26"/>
      <c r="B72" s="5" t="s">
        <v>54</v>
      </c>
      <c r="C72" s="6"/>
      <c r="D72" s="5"/>
      <c r="E72" s="6"/>
      <c r="F72" s="6"/>
      <c r="G72" s="32"/>
      <c r="H72" s="32"/>
      <c r="I72" s="32"/>
      <c r="J72" s="6"/>
    </row>
    <row r="73" spans="1:10" s="6" customFormat="1" hidden="1" x14ac:dyDescent="0.25">
      <c r="A73" s="35"/>
      <c r="B73" s="5"/>
      <c r="C73" s="6" t="s">
        <v>33</v>
      </c>
      <c r="D73" s="5">
        <v>8</v>
      </c>
      <c r="E73" s="6" t="s">
        <v>21</v>
      </c>
      <c r="F73" s="32"/>
      <c r="G73" s="32">
        <f>+D73*F73</f>
        <v>0</v>
      </c>
      <c r="H73" s="32">
        <f>G73*0.25</f>
        <v>0</v>
      </c>
      <c r="I73" s="32"/>
      <c r="J73" s="32">
        <f>G73+H73</f>
        <v>0</v>
      </c>
    </row>
    <row r="74" spans="1:10" hidden="1" x14ac:dyDescent="0.25">
      <c r="A74" s="26"/>
      <c r="B74" s="27"/>
      <c r="C74" s="5"/>
      <c r="D74" s="5"/>
      <c r="E74" s="5"/>
      <c r="F74" s="6"/>
      <c r="G74" s="6"/>
      <c r="H74" s="6"/>
      <c r="I74" s="6"/>
    </row>
    <row r="75" spans="1:10" ht="41.25" hidden="1" customHeight="1" x14ac:dyDescent="0.25">
      <c r="A75" s="31" t="s">
        <v>55</v>
      </c>
      <c r="B75" s="140" t="s">
        <v>56</v>
      </c>
      <c r="C75" s="140"/>
      <c r="D75" s="140"/>
      <c r="E75" s="140"/>
      <c r="F75" s="143"/>
      <c r="G75" s="143"/>
      <c r="H75" s="143"/>
      <c r="I75" s="143"/>
      <c r="J75" s="143"/>
    </row>
    <row r="76" spans="1:10" s="33" customFormat="1" ht="13.5" hidden="1" customHeight="1" x14ac:dyDescent="0.25">
      <c r="A76" s="26"/>
      <c r="B76" s="5" t="s">
        <v>57</v>
      </c>
      <c r="C76" s="6"/>
      <c r="D76" s="5"/>
      <c r="E76" s="6"/>
      <c r="F76" s="6"/>
      <c r="G76" s="32"/>
      <c r="H76" s="32"/>
      <c r="I76" s="32"/>
      <c r="J76" s="6"/>
    </row>
    <row r="77" spans="1:10" s="6" customFormat="1" ht="15" hidden="1" x14ac:dyDescent="0.25">
      <c r="A77" s="35"/>
      <c r="B77" s="5"/>
      <c r="C77" s="6" t="s">
        <v>20</v>
      </c>
      <c r="D77" s="5">
        <v>0.63</v>
      </c>
      <c r="E77" s="6" t="s">
        <v>21</v>
      </c>
      <c r="F77" s="32">
        <v>0</v>
      </c>
      <c r="G77" s="32">
        <f>+D77*F77</f>
        <v>0</v>
      </c>
      <c r="H77" s="32">
        <f>G77*0.25</f>
        <v>0</v>
      </c>
      <c r="I77" s="32"/>
      <c r="J77" s="32">
        <f>G77+H77</f>
        <v>0</v>
      </c>
    </row>
    <row r="78" spans="1:10" s="6" customFormat="1" hidden="1" x14ac:dyDescent="0.25">
      <c r="A78" s="35"/>
      <c r="B78" s="5"/>
      <c r="D78" s="5"/>
      <c r="F78" s="32"/>
      <c r="G78" s="32"/>
      <c r="H78" s="32"/>
      <c r="I78" s="32"/>
      <c r="J78" s="32"/>
    </row>
    <row r="79" spans="1:10" ht="120.75" hidden="1" customHeight="1" x14ac:dyDescent="0.25">
      <c r="A79" s="31" t="s">
        <v>58</v>
      </c>
      <c r="B79" s="140" t="s">
        <v>59</v>
      </c>
      <c r="C79" s="140"/>
      <c r="D79" s="140"/>
      <c r="E79" s="140"/>
      <c r="F79" s="143"/>
      <c r="G79" s="143"/>
      <c r="H79" s="143"/>
      <c r="I79" s="143"/>
      <c r="J79" s="143"/>
    </row>
    <row r="80" spans="1:10" s="33" customFormat="1" ht="13.5" hidden="1" customHeight="1" x14ac:dyDescent="0.25">
      <c r="A80" s="26"/>
      <c r="B80" s="5" t="s">
        <v>60</v>
      </c>
      <c r="C80" s="6"/>
      <c r="D80" s="5"/>
      <c r="E80" s="6"/>
      <c r="F80" s="6"/>
      <c r="G80" s="32"/>
      <c r="H80" s="32"/>
      <c r="I80" s="32"/>
      <c r="J80" s="6"/>
    </row>
    <row r="81" spans="1:15" s="6" customFormat="1" ht="15" hidden="1" x14ac:dyDescent="0.25">
      <c r="A81" s="35"/>
      <c r="B81" s="5"/>
      <c r="C81" s="6" t="s">
        <v>20</v>
      </c>
      <c r="D81" s="5">
        <v>1.64</v>
      </c>
      <c r="E81" s="6" t="s">
        <v>21</v>
      </c>
      <c r="F81" s="32">
        <v>0</v>
      </c>
      <c r="G81" s="32">
        <f>+D81*F81</f>
        <v>0</v>
      </c>
      <c r="H81" s="32">
        <f>G81*0.25</f>
        <v>0</v>
      </c>
      <c r="I81" s="32"/>
      <c r="J81" s="32">
        <f>G81+H81</f>
        <v>0</v>
      </c>
    </row>
    <row r="82" spans="1:15" hidden="1" x14ac:dyDescent="0.25">
      <c r="A82" s="5"/>
      <c r="B82" s="5"/>
      <c r="C82" s="5"/>
      <c r="D82" s="5"/>
      <c r="E82" s="5"/>
      <c r="F82" s="6"/>
      <c r="G82" s="32"/>
      <c r="H82" s="32"/>
      <c r="I82" s="32"/>
      <c r="J82" s="6"/>
      <c r="O82" s="37"/>
    </row>
    <row r="83" spans="1:15" ht="25.5" hidden="1" customHeight="1" x14ac:dyDescent="0.25">
      <c r="A83" s="31" t="s">
        <v>61</v>
      </c>
      <c r="B83" s="140" t="s">
        <v>62</v>
      </c>
      <c r="C83" s="140"/>
      <c r="D83" s="140"/>
      <c r="E83" s="140"/>
      <c r="F83" s="143"/>
      <c r="G83" s="143"/>
      <c r="H83" s="143"/>
      <c r="I83" s="143"/>
      <c r="J83" s="143"/>
    </row>
    <row r="84" spans="1:15" s="33" customFormat="1" ht="13.5" hidden="1" customHeight="1" x14ac:dyDescent="0.25">
      <c r="A84" s="26"/>
      <c r="B84" s="5" t="s">
        <v>63</v>
      </c>
      <c r="C84" s="6"/>
      <c r="D84" s="5"/>
      <c r="E84" s="6"/>
      <c r="F84" s="6"/>
      <c r="G84" s="32"/>
      <c r="H84" s="32"/>
      <c r="I84" s="32"/>
      <c r="J84" s="6"/>
    </row>
    <row r="85" spans="1:15" s="6" customFormat="1" ht="15" hidden="1" x14ac:dyDescent="0.25">
      <c r="A85" s="35"/>
      <c r="B85" s="5"/>
      <c r="C85" s="6" t="s">
        <v>20</v>
      </c>
      <c r="D85" s="5">
        <v>55.8</v>
      </c>
      <c r="E85" s="6" t="s">
        <v>21</v>
      </c>
      <c r="F85" s="32">
        <v>0</v>
      </c>
      <c r="G85" s="32">
        <f>+D85*F85</f>
        <v>0</v>
      </c>
      <c r="H85" s="32">
        <f>G85*0.25</f>
        <v>0</v>
      </c>
      <c r="I85" s="32"/>
      <c r="J85" s="32">
        <f>G85+H85</f>
        <v>0</v>
      </c>
    </row>
    <row r="86" spans="1:15" s="6" customFormat="1" hidden="1" x14ac:dyDescent="0.25">
      <c r="A86" s="35"/>
      <c r="B86" s="5"/>
      <c r="D86" s="5"/>
      <c r="F86" s="32"/>
      <c r="G86" s="32"/>
      <c r="H86" s="32"/>
      <c r="I86" s="32"/>
      <c r="J86" s="32"/>
    </row>
    <row r="87" spans="1:15" ht="13.5" hidden="1" customHeight="1" x14ac:dyDescent="0.25">
      <c r="A87" s="31" t="s">
        <v>64</v>
      </c>
      <c r="B87" s="144" t="s">
        <v>65</v>
      </c>
      <c r="C87" s="140"/>
      <c r="D87" s="140"/>
      <c r="E87" s="140"/>
      <c r="F87" s="143"/>
      <c r="G87" s="143"/>
      <c r="H87" s="143"/>
      <c r="I87" s="143"/>
      <c r="J87" s="143"/>
    </row>
    <row r="88" spans="1:15" ht="14.25" hidden="1" customHeight="1" x14ac:dyDescent="0.25">
      <c r="A88" s="36" t="s">
        <v>66</v>
      </c>
      <c r="B88" s="140" t="s">
        <v>31</v>
      </c>
      <c r="C88" s="140"/>
      <c r="D88" s="140"/>
      <c r="E88" s="140"/>
      <c r="F88" s="143"/>
      <c r="G88" s="143"/>
      <c r="H88" s="143"/>
      <c r="I88" s="143"/>
      <c r="J88" s="143"/>
    </row>
    <row r="89" spans="1:15" s="33" customFormat="1" ht="13.5" hidden="1" customHeight="1" x14ac:dyDescent="0.25">
      <c r="A89" s="26"/>
      <c r="B89" s="5" t="s">
        <v>32</v>
      </c>
      <c r="C89" s="6"/>
      <c r="D89" s="5"/>
      <c r="E89" s="6"/>
      <c r="F89" s="6"/>
      <c r="G89" s="32"/>
      <c r="H89" s="32"/>
      <c r="I89" s="32"/>
      <c r="J89" s="6"/>
    </row>
    <row r="90" spans="1:15" s="6" customFormat="1" hidden="1" x14ac:dyDescent="0.25">
      <c r="A90" s="35"/>
      <c r="B90" s="5"/>
      <c r="C90" s="6" t="s">
        <v>33</v>
      </c>
      <c r="D90" s="5">
        <v>26</v>
      </c>
      <c r="E90" s="6" t="s">
        <v>21</v>
      </c>
      <c r="F90" s="32">
        <v>0</v>
      </c>
      <c r="G90" s="32">
        <f>+D90*F90</f>
        <v>0</v>
      </c>
      <c r="H90" s="32">
        <f>G90*0.25</f>
        <v>0</v>
      </c>
      <c r="I90" s="32"/>
      <c r="J90" s="32">
        <f>G90+H90</f>
        <v>0</v>
      </c>
    </row>
    <row r="91" spans="1:15" s="6" customFormat="1" ht="7.5" hidden="1" customHeight="1" x14ac:dyDescent="0.25">
      <c r="A91" s="35"/>
      <c r="B91" s="5"/>
      <c r="D91" s="5"/>
      <c r="F91" s="32"/>
      <c r="G91" s="32"/>
      <c r="H91" s="32"/>
      <c r="I91" s="32"/>
      <c r="J91" s="32"/>
    </row>
    <row r="92" spans="1:15" ht="27" hidden="1" customHeight="1" x14ac:dyDescent="0.25">
      <c r="A92" s="36" t="s">
        <v>67</v>
      </c>
      <c r="B92" s="140" t="s">
        <v>68</v>
      </c>
      <c r="C92" s="140"/>
      <c r="D92" s="140"/>
      <c r="E92" s="140"/>
      <c r="F92" s="143"/>
      <c r="G92" s="143"/>
      <c r="H92" s="143"/>
      <c r="I92" s="143"/>
      <c r="J92" s="143"/>
    </row>
    <row r="93" spans="1:15" s="33" customFormat="1" ht="13.5" hidden="1" customHeight="1" x14ac:dyDescent="0.25">
      <c r="A93" s="26"/>
      <c r="B93" s="5" t="s">
        <v>36</v>
      </c>
      <c r="C93" s="6"/>
      <c r="D93" s="5"/>
      <c r="E93" s="6"/>
      <c r="F93" s="6"/>
      <c r="G93" s="32"/>
      <c r="H93" s="32"/>
      <c r="I93" s="32"/>
      <c r="J93" s="6"/>
    </row>
    <row r="94" spans="1:15" s="6" customFormat="1" ht="15" hidden="1" x14ac:dyDescent="0.25">
      <c r="A94" s="35"/>
      <c r="B94" s="5"/>
      <c r="C94" s="6" t="s">
        <v>20</v>
      </c>
      <c r="D94" s="5">
        <v>1.65</v>
      </c>
      <c r="E94" s="6" t="s">
        <v>21</v>
      </c>
      <c r="F94" s="32">
        <v>0</v>
      </c>
      <c r="G94" s="32">
        <f>+D94*F94</f>
        <v>0</v>
      </c>
      <c r="H94" s="32">
        <f>G94*0.25</f>
        <v>0</v>
      </c>
      <c r="I94" s="32"/>
      <c r="J94" s="32">
        <f>G94+H94</f>
        <v>0</v>
      </c>
    </row>
    <row r="95" spans="1:15" s="6" customFormat="1" ht="7.5" hidden="1" customHeight="1" x14ac:dyDescent="0.25">
      <c r="A95" s="35"/>
      <c r="B95" s="5"/>
      <c r="D95" s="5"/>
      <c r="F95" s="32"/>
      <c r="G95" s="32"/>
      <c r="H95" s="32"/>
      <c r="I95" s="32"/>
      <c r="J95" s="32"/>
    </row>
    <row r="96" spans="1:15" ht="39" hidden="1" customHeight="1" x14ac:dyDescent="0.25">
      <c r="A96" s="36" t="s">
        <v>69</v>
      </c>
      <c r="B96" s="140" t="s">
        <v>70</v>
      </c>
      <c r="C96" s="140"/>
      <c r="D96" s="140"/>
      <c r="E96" s="140"/>
      <c r="F96" s="143"/>
      <c r="G96" s="143"/>
      <c r="H96" s="143"/>
      <c r="I96" s="143"/>
      <c r="J96" s="143"/>
    </row>
    <row r="97" spans="1:10" s="33" customFormat="1" ht="13.5" hidden="1" customHeight="1" x14ac:dyDescent="0.25">
      <c r="A97" s="26"/>
      <c r="B97" s="5" t="s">
        <v>71</v>
      </c>
      <c r="C97" s="6"/>
      <c r="D97" s="5"/>
      <c r="E97" s="6"/>
      <c r="F97" s="6"/>
      <c r="G97" s="32"/>
      <c r="H97" s="32"/>
      <c r="I97" s="32"/>
      <c r="J97" s="6"/>
    </row>
    <row r="98" spans="1:10" s="6" customFormat="1" ht="15" hidden="1" x14ac:dyDescent="0.25">
      <c r="A98" s="35"/>
      <c r="B98" s="5"/>
      <c r="C98" s="6" t="s">
        <v>20</v>
      </c>
      <c r="D98" s="5">
        <v>3.64</v>
      </c>
      <c r="E98" s="6" t="s">
        <v>21</v>
      </c>
      <c r="F98" s="32">
        <v>0</v>
      </c>
      <c r="G98" s="32">
        <f>+D98*F98</f>
        <v>0</v>
      </c>
      <c r="H98" s="32">
        <f>G98*0.25</f>
        <v>0</v>
      </c>
      <c r="I98" s="32"/>
      <c r="J98" s="32">
        <f>G98+H98</f>
        <v>0</v>
      </c>
    </row>
    <row r="99" spans="1:10" s="6" customFormat="1" ht="7.5" hidden="1" customHeight="1" x14ac:dyDescent="0.25">
      <c r="A99" s="35"/>
      <c r="B99" s="5"/>
      <c r="D99" s="5"/>
      <c r="F99" s="32"/>
      <c r="G99" s="32"/>
      <c r="H99" s="32"/>
      <c r="I99" s="32"/>
      <c r="J99" s="32"/>
    </row>
    <row r="100" spans="1:10" ht="15" hidden="1" customHeight="1" x14ac:dyDescent="0.25">
      <c r="C100" s="29"/>
      <c r="D100" s="30"/>
      <c r="E100" s="30"/>
      <c r="F100" s="148" t="s">
        <v>13</v>
      </c>
      <c r="G100" s="148"/>
      <c r="H100" s="95" t="s">
        <v>14</v>
      </c>
      <c r="I100" s="95" t="s">
        <v>15</v>
      </c>
      <c r="J100" s="95" t="s">
        <v>16</v>
      </c>
    </row>
    <row r="101" spans="1:10" ht="14.25" hidden="1" customHeight="1" x14ac:dyDescent="0.25">
      <c r="A101" s="36" t="s">
        <v>72</v>
      </c>
      <c r="B101" s="140" t="s">
        <v>73</v>
      </c>
      <c r="C101" s="140"/>
      <c r="D101" s="140"/>
      <c r="E101" s="140"/>
      <c r="F101" s="143"/>
      <c r="G101" s="143"/>
      <c r="H101" s="143"/>
      <c r="I101" s="143"/>
      <c r="J101" s="143"/>
    </row>
    <row r="102" spans="1:10" s="33" customFormat="1" ht="13.5" hidden="1" customHeight="1" x14ac:dyDescent="0.25">
      <c r="A102" s="26"/>
      <c r="B102" s="5" t="s">
        <v>74</v>
      </c>
      <c r="C102" s="6"/>
      <c r="D102" s="5"/>
      <c r="E102" s="6"/>
      <c r="F102" s="6"/>
      <c r="G102" s="32"/>
      <c r="H102" s="32"/>
      <c r="I102" s="32"/>
      <c r="J102" s="6"/>
    </row>
    <row r="103" spans="1:10" s="6" customFormat="1" hidden="1" x14ac:dyDescent="0.25">
      <c r="A103" s="35"/>
      <c r="B103" s="5"/>
      <c r="C103" s="6" t="s">
        <v>75</v>
      </c>
      <c r="D103" s="5">
        <v>1</v>
      </c>
      <c r="E103" s="6" t="s">
        <v>21</v>
      </c>
      <c r="F103" s="32">
        <v>0</v>
      </c>
      <c r="G103" s="32">
        <f>+D103*F103</f>
        <v>0</v>
      </c>
      <c r="H103" s="32">
        <f>G103*0.25</f>
        <v>0</v>
      </c>
      <c r="I103" s="32"/>
      <c r="J103" s="32">
        <f>G103+H103</f>
        <v>0</v>
      </c>
    </row>
    <row r="104" spans="1:10" s="6" customFormat="1" ht="7.5" hidden="1" customHeight="1" x14ac:dyDescent="0.25">
      <c r="A104" s="35"/>
      <c r="B104" s="5"/>
      <c r="D104" s="5"/>
      <c r="F104" s="32"/>
      <c r="G104" s="32"/>
      <c r="H104" s="32"/>
      <c r="I104" s="32"/>
      <c r="J104" s="32"/>
    </row>
    <row r="105" spans="1:10" ht="26.25" hidden="1" customHeight="1" x14ac:dyDescent="0.25">
      <c r="A105" s="36" t="s">
        <v>76</v>
      </c>
      <c r="B105" s="140" t="s">
        <v>77</v>
      </c>
      <c r="C105" s="140"/>
      <c r="D105" s="140"/>
      <c r="E105" s="140"/>
      <c r="F105" s="143"/>
      <c r="G105" s="143"/>
      <c r="H105" s="143"/>
      <c r="I105" s="143"/>
      <c r="J105" s="143"/>
    </row>
    <row r="106" spans="1:10" s="33" customFormat="1" ht="13.5" hidden="1" customHeight="1" x14ac:dyDescent="0.25">
      <c r="A106" s="26"/>
      <c r="B106" s="5" t="s">
        <v>78</v>
      </c>
      <c r="C106" s="6"/>
      <c r="D106" s="5"/>
      <c r="E106" s="6"/>
      <c r="F106" s="6"/>
      <c r="G106" s="32"/>
      <c r="H106" s="32"/>
      <c r="I106" s="32"/>
      <c r="J106" s="6"/>
    </row>
    <row r="107" spans="1:10" s="6" customFormat="1" ht="15" hidden="1" x14ac:dyDescent="0.25">
      <c r="A107" s="35"/>
      <c r="B107" s="5"/>
      <c r="C107" s="6" t="s">
        <v>20</v>
      </c>
      <c r="D107" s="5">
        <v>2.1800000000000002</v>
      </c>
      <c r="E107" s="6" t="s">
        <v>21</v>
      </c>
      <c r="F107" s="32">
        <v>0</v>
      </c>
      <c r="G107" s="32">
        <f>+D107*F107</f>
        <v>0</v>
      </c>
      <c r="H107" s="32">
        <f>G107*0.25</f>
        <v>0</v>
      </c>
      <c r="I107" s="32"/>
      <c r="J107" s="32">
        <f>G107+H107</f>
        <v>0</v>
      </c>
    </row>
    <row r="108" spans="1:10" s="6" customFormat="1" ht="7.5" hidden="1" customHeight="1" x14ac:dyDescent="0.25">
      <c r="A108" s="35"/>
      <c r="B108" s="5"/>
      <c r="D108" s="5"/>
      <c r="F108" s="32"/>
      <c r="G108" s="32"/>
      <c r="H108" s="32"/>
      <c r="I108" s="32"/>
      <c r="J108" s="32"/>
    </row>
    <row r="109" spans="1:10" ht="26.25" hidden="1" customHeight="1" x14ac:dyDescent="0.25">
      <c r="A109" s="36" t="s">
        <v>79</v>
      </c>
      <c r="B109" s="140" t="s">
        <v>80</v>
      </c>
      <c r="C109" s="140"/>
      <c r="D109" s="140"/>
      <c r="E109" s="140"/>
      <c r="F109" s="143"/>
      <c r="G109" s="143"/>
      <c r="H109" s="143"/>
      <c r="I109" s="143"/>
      <c r="J109" s="143"/>
    </row>
    <row r="110" spans="1:10" s="33" customFormat="1" ht="13.5" hidden="1" customHeight="1" x14ac:dyDescent="0.25">
      <c r="A110" s="26"/>
      <c r="B110" s="5" t="s">
        <v>81</v>
      </c>
      <c r="C110" s="6"/>
      <c r="D110" s="5"/>
      <c r="E110" s="6"/>
      <c r="F110" s="6"/>
      <c r="G110" s="32"/>
      <c r="H110" s="32"/>
      <c r="I110" s="32"/>
      <c r="J110" s="6"/>
    </row>
    <row r="111" spans="1:10" s="6" customFormat="1" ht="15" hidden="1" x14ac:dyDescent="0.25">
      <c r="A111" s="35"/>
      <c r="B111" s="5"/>
      <c r="C111" s="6" t="s">
        <v>20</v>
      </c>
      <c r="D111" s="5">
        <v>2.08</v>
      </c>
      <c r="E111" s="6" t="s">
        <v>21</v>
      </c>
      <c r="F111" s="32">
        <v>0</v>
      </c>
      <c r="G111" s="32">
        <f>+D111*F111</f>
        <v>0</v>
      </c>
      <c r="H111" s="32">
        <f>G111*0.25</f>
        <v>0</v>
      </c>
      <c r="I111" s="32"/>
      <c r="J111" s="32">
        <f>G111+H111</f>
        <v>0</v>
      </c>
    </row>
    <row r="112" spans="1:10" s="6" customFormat="1" ht="7.5" hidden="1" customHeight="1" x14ac:dyDescent="0.25">
      <c r="A112" s="35"/>
      <c r="B112" s="5"/>
      <c r="D112" s="5"/>
      <c r="F112" s="32"/>
      <c r="G112" s="32"/>
      <c r="H112" s="32"/>
      <c r="I112" s="32"/>
      <c r="J112" s="32"/>
    </row>
    <row r="113" spans="1:10" ht="26.25" hidden="1" customHeight="1" x14ac:dyDescent="0.25">
      <c r="A113" s="36" t="s">
        <v>82</v>
      </c>
      <c r="B113" s="140" t="s">
        <v>83</v>
      </c>
      <c r="C113" s="140"/>
      <c r="D113" s="140"/>
      <c r="E113" s="140"/>
      <c r="F113" s="143"/>
      <c r="G113" s="143"/>
      <c r="H113" s="143"/>
      <c r="I113" s="143"/>
      <c r="J113" s="143"/>
    </row>
    <row r="114" spans="1:10" ht="14.25" hidden="1" customHeight="1" x14ac:dyDescent="0.25">
      <c r="A114" s="36" t="s">
        <v>84</v>
      </c>
      <c r="B114" s="38"/>
      <c r="C114" s="38"/>
      <c r="D114" s="38"/>
      <c r="E114" s="38"/>
      <c r="F114" s="39"/>
      <c r="G114" s="39"/>
      <c r="H114" s="39"/>
      <c r="I114" s="39"/>
      <c r="J114" s="39"/>
    </row>
    <row r="115" spans="1:10" s="33" customFormat="1" ht="13.5" hidden="1" customHeight="1" x14ac:dyDescent="0.25">
      <c r="A115" s="26"/>
      <c r="B115" s="5" t="s">
        <v>85</v>
      </c>
      <c r="C115" s="6"/>
      <c r="D115" s="5"/>
      <c r="E115" s="6"/>
      <c r="F115" s="6"/>
      <c r="G115" s="32"/>
      <c r="H115" s="32"/>
      <c r="I115" s="32"/>
      <c r="J115" s="6"/>
    </row>
    <row r="116" spans="1:10" s="6" customFormat="1" hidden="1" x14ac:dyDescent="0.25">
      <c r="A116" s="35"/>
      <c r="B116" s="5"/>
      <c r="C116" s="6" t="s">
        <v>33</v>
      </c>
      <c r="D116" s="5">
        <v>26</v>
      </c>
      <c r="E116" s="6" t="s">
        <v>21</v>
      </c>
      <c r="F116" s="32">
        <v>0</v>
      </c>
      <c r="G116" s="32">
        <f>+D116*F116</f>
        <v>0</v>
      </c>
      <c r="H116" s="32">
        <f>G116*0.25</f>
        <v>0</v>
      </c>
      <c r="I116" s="32"/>
      <c r="J116" s="32">
        <f>G116+H116</f>
        <v>0</v>
      </c>
    </row>
    <row r="117" spans="1:10" s="33" customFormat="1" ht="13.5" hidden="1" customHeight="1" x14ac:dyDescent="0.25">
      <c r="A117" s="36" t="s">
        <v>86</v>
      </c>
      <c r="B117" s="38"/>
      <c r="C117" s="38"/>
      <c r="D117" s="38"/>
      <c r="E117" s="38"/>
      <c r="F117" s="39"/>
      <c r="G117" s="39"/>
      <c r="H117" s="39"/>
      <c r="I117" s="39"/>
      <c r="J117" s="39"/>
    </row>
    <row r="118" spans="1:10" s="33" customFormat="1" ht="13.5" hidden="1" customHeight="1" x14ac:dyDescent="0.25">
      <c r="A118" s="26"/>
      <c r="B118" s="5" t="s">
        <v>87</v>
      </c>
      <c r="C118" s="6"/>
      <c r="D118" s="5"/>
      <c r="E118" s="6"/>
      <c r="F118" s="6"/>
      <c r="G118" s="32"/>
      <c r="H118" s="32"/>
      <c r="I118" s="32"/>
      <c r="J118" s="6"/>
    </row>
    <row r="119" spans="1:10" s="6" customFormat="1" ht="15" hidden="1" x14ac:dyDescent="0.25">
      <c r="A119" s="35"/>
      <c r="B119" s="5"/>
      <c r="C119" s="6" t="s">
        <v>20</v>
      </c>
      <c r="D119" s="5">
        <v>0.52</v>
      </c>
      <c r="E119" s="6" t="s">
        <v>21</v>
      </c>
      <c r="F119" s="32">
        <v>0</v>
      </c>
      <c r="G119" s="32">
        <f>+D119*F119</f>
        <v>0</v>
      </c>
      <c r="H119" s="32">
        <f>G119*0.25</f>
        <v>0</v>
      </c>
      <c r="I119" s="32"/>
      <c r="J119" s="32">
        <f>G119+H119</f>
        <v>0</v>
      </c>
    </row>
    <row r="120" spans="1:10" s="6" customFormat="1" ht="7.5" hidden="1" customHeight="1" x14ac:dyDescent="0.25">
      <c r="A120" s="35"/>
      <c r="B120" s="5"/>
      <c r="D120" s="5"/>
      <c r="F120" s="32"/>
      <c r="G120" s="32"/>
      <c r="H120" s="32"/>
      <c r="I120" s="32"/>
      <c r="J120" s="32"/>
    </row>
    <row r="121" spans="1:10" ht="15" hidden="1" customHeight="1" x14ac:dyDescent="0.25">
      <c r="A121" s="36" t="s">
        <v>88</v>
      </c>
      <c r="B121" s="140" t="s">
        <v>89</v>
      </c>
      <c r="C121" s="140"/>
      <c r="D121" s="140"/>
      <c r="E121" s="140"/>
      <c r="F121" s="143"/>
      <c r="G121" s="143"/>
      <c r="H121" s="143"/>
      <c r="I121" s="143"/>
      <c r="J121" s="143"/>
    </row>
    <row r="122" spans="1:10" s="33" customFormat="1" ht="13.5" hidden="1" customHeight="1" x14ac:dyDescent="0.25">
      <c r="A122" s="26"/>
      <c r="B122" s="5" t="s">
        <v>90</v>
      </c>
      <c r="C122" s="6"/>
      <c r="D122" s="5"/>
      <c r="E122" s="6"/>
      <c r="F122" s="6"/>
      <c r="G122" s="32"/>
      <c r="H122" s="32"/>
      <c r="I122" s="32"/>
      <c r="J122" s="6"/>
    </row>
    <row r="123" spans="1:10" s="6" customFormat="1" ht="15" hidden="1" x14ac:dyDescent="0.25">
      <c r="A123" s="35"/>
      <c r="B123" s="5"/>
      <c r="C123" s="6" t="s">
        <v>46</v>
      </c>
      <c r="D123" s="5">
        <v>11.2</v>
      </c>
      <c r="E123" s="6" t="s">
        <v>21</v>
      </c>
      <c r="F123" s="32">
        <v>0</v>
      </c>
      <c r="G123" s="32">
        <f>+D123*F123</f>
        <v>0</v>
      </c>
      <c r="H123" s="32">
        <f>G123*0.25</f>
        <v>0</v>
      </c>
      <c r="I123" s="32"/>
      <c r="J123" s="32">
        <f>G123+H123</f>
        <v>0</v>
      </c>
    </row>
    <row r="124" spans="1:10" s="6" customFormat="1" ht="7.5" hidden="1" customHeight="1" x14ac:dyDescent="0.25">
      <c r="A124" s="35"/>
      <c r="B124" s="5"/>
      <c r="D124" s="5"/>
      <c r="F124" s="32"/>
      <c r="G124" s="32"/>
      <c r="H124" s="32"/>
      <c r="I124" s="32"/>
      <c r="J124" s="32"/>
    </row>
    <row r="125" spans="1:10" ht="15" hidden="1" customHeight="1" x14ac:dyDescent="0.25">
      <c r="A125" s="36" t="s">
        <v>91</v>
      </c>
      <c r="B125" s="140" t="s">
        <v>92</v>
      </c>
      <c r="C125" s="140"/>
      <c r="D125" s="140"/>
      <c r="E125" s="140"/>
      <c r="F125" s="143"/>
      <c r="G125" s="143"/>
      <c r="H125" s="143"/>
      <c r="I125" s="143"/>
      <c r="J125" s="143"/>
    </row>
    <row r="126" spans="1:10" s="33" customFormat="1" ht="13.5" hidden="1" customHeight="1" x14ac:dyDescent="0.25">
      <c r="A126" s="26"/>
      <c r="B126" s="5" t="s">
        <v>45</v>
      </c>
      <c r="C126" s="6"/>
      <c r="D126" s="5"/>
      <c r="E126" s="6"/>
      <c r="F126" s="6"/>
      <c r="G126" s="32"/>
      <c r="H126" s="32"/>
      <c r="I126" s="32"/>
      <c r="J126" s="6"/>
    </row>
    <row r="127" spans="1:10" s="6" customFormat="1" ht="15" hidden="1" x14ac:dyDescent="0.25">
      <c r="A127" s="35"/>
      <c r="B127" s="5"/>
      <c r="C127" s="6" t="s">
        <v>46</v>
      </c>
      <c r="D127" s="5">
        <v>4.8</v>
      </c>
      <c r="E127" s="6" t="s">
        <v>21</v>
      </c>
      <c r="F127" s="32">
        <v>0</v>
      </c>
      <c r="G127" s="32">
        <f>+D127*F127</f>
        <v>0</v>
      </c>
      <c r="H127" s="32">
        <f>G127*0.25</f>
        <v>0</v>
      </c>
      <c r="I127" s="32"/>
      <c r="J127" s="32">
        <f>G127+H127</f>
        <v>0</v>
      </c>
    </row>
    <row r="128" spans="1:10" s="6" customFormat="1" ht="7.5" hidden="1" customHeight="1" x14ac:dyDescent="0.25">
      <c r="A128" s="35"/>
      <c r="B128" s="5"/>
      <c r="D128" s="5"/>
      <c r="F128" s="32"/>
      <c r="G128" s="32"/>
      <c r="H128" s="32"/>
      <c r="I128" s="32"/>
      <c r="J128" s="32"/>
    </row>
    <row r="129" spans="1:15" ht="15.75" hidden="1" customHeight="1" x14ac:dyDescent="0.25">
      <c r="A129" s="36" t="s">
        <v>93</v>
      </c>
      <c r="B129" s="140" t="s">
        <v>94</v>
      </c>
      <c r="C129" s="140"/>
      <c r="D129" s="140"/>
      <c r="E129" s="140"/>
      <c r="F129" s="143"/>
      <c r="G129" s="143"/>
      <c r="H129" s="143"/>
      <c r="I129" s="143"/>
      <c r="J129" s="143"/>
    </row>
    <row r="130" spans="1:15" ht="14.25" hidden="1" customHeight="1" x14ac:dyDescent="0.25">
      <c r="A130" s="36" t="s">
        <v>95</v>
      </c>
      <c r="B130" s="38"/>
      <c r="C130" s="38"/>
      <c r="D130" s="38"/>
      <c r="E130" s="38"/>
      <c r="F130" s="39"/>
      <c r="G130" s="39"/>
      <c r="H130" s="39"/>
      <c r="I130" s="39"/>
      <c r="J130" s="39"/>
    </row>
    <row r="131" spans="1:15" s="33" customFormat="1" ht="13.5" hidden="1" customHeight="1" x14ac:dyDescent="0.25">
      <c r="A131" s="26"/>
      <c r="B131" s="5" t="s">
        <v>96</v>
      </c>
      <c r="C131" s="6"/>
      <c r="D131" s="5"/>
      <c r="E131" s="6"/>
      <c r="F131" s="6"/>
      <c r="G131" s="32"/>
      <c r="H131" s="32"/>
      <c r="I131" s="32"/>
      <c r="J131" s="6"/>
    </row>
    <row r="132" spans="1:15" s="6" customFormat="1" hidden="1" x14ac:dyDescent="0.25">
      <c r="A132" s="35"/>
      <c r="B132" s="5"/>
      <c r="C132" s="6" t="s">
        <v>33</v>
      </c>
      <c r="D132" s="5">
        <v>13</v>
      </c>
      <c r="E132" s="6" t="s">
        <v>21</v>
      </c>
      <c r="F132" s="32">
        <v>0</v>
      </c>
      <c r="G132" s="32">
        <f>+D132*F132</f>
        <v>0</v>
      </c>
      <c r="H132" s="32">
        <f>G132*0.25</f>
        <v>0</v>
      </c>
      <c r="I132" s="32"/>
      <c r="J132" s="32">
        <f>G132+H132</f>
        <v>0</v>
      </c>
    </row>
    <row r="133" spans="1:15" s="33" customFormat="1" ht="13.5" hidden="1" customHeight="1" x14ac:dyDescent="0.25">
      <c r="A133" s="36" t="s">
        <v>97</v>
      </c>
      <c r="B133" s="38"/>
      <c r="C133" s="38"/>
      <c r="D133" s="38"/>
      <c r="E133" s="38"/>
      <c r="F133" s="39"/>
      <c r="G133" s="39"/>
      <c r="H133" s="39"/>
      <c r="I133" s="39"/>
      <c r="J133" s="39"/>
    </row>
    <row r="134" spans="1:15" s="33" customFormat="1" ht="13.5" hidden="1" customHeight="1" x14ac:dyDescent="0.25">
      <c r="A134" s="26"/>
      <c r="B134" s="5" t="s">
        <v>96</v>
      </c>
      <c r="C134" s="6"/>
      <c r="D134" s="5"/>
      <c r="E134" s="6"/>
      <c r="F134" s="6"/>
      <c r="G134" s="32"/>
      <c r="H134" s="32"/>
      <c r="I134" s="32"/>
      <c r="J134" s="6"/>
    </row>
    <row r="135" spans="1:15" s="6" customFormat="1" hidden="1" x14ac:dyDescent="0.25">
      <c r="A135" s="35"/>
      <c r="B135" s="5"/>
      <c r="C135" s="6" t="s">
        <v>33</v>
      </c>
      <c r="D135" s="5">
        <v>13</v>
      </c>
      <c r="E135" s="6" t="s">
        <v>21</v>
      </c>
      <c r="F135" s="32">
        <v>0</v>
      </c>
      <c r="G135" s="32">
        <f>+D135*F135</f>
        <v>0</v>
      </c>
      <c r="H135" s="32">
        <f>G135*0.25</f>
        <v>0</v>
      </c>
      <c r="I135" s="32"/>
      <c r="J135" s="32">
        <f>G135+H135</f>
        <v>0</v>
      </c>
    </row>
    <row r="136" spans="1:15" s="6" customFormat="1" hidden="1" x14ac:dyDescent="0.25">
      <c r="A136" s="35"/>
      <c r="B136" s="5"/>
      <c r="D136" s="5"/>
      <c r="F136" s="32"/>
      <c r="G136" s="32"/>
      <c r="H136" s="32"/>
      <c r="I136" s="32"/>
      <c r="J136" s="32"/>
    </row>
    <row r="137" spans="1:15" ht="90.75" hidden="1" customHeight="1" x14ac:dyDescent="0.25">
      <c r="A137" s="36" t="s">
        <v>98</v>
      </c>
      <c r="B137" s="140" t="s">
        <v>99</v>
      </c>
      <c r="C137" s="140"/>
      <c r="D137" s="140"/>
      <c r="E137" s="140"/>
      <c r="F137" s="143"/>
      <c r="G137" s="143"/>
      <c r="H137" s="143"/>
      <c r="I137" s="143"/>
      <c r="J137" s="143"/>
    </row>
    <row r="138" spans="1:15" s="33" customFormat="1" ht="27.75" hidden="1" customHeight="1" x14ac:dyDescent="0.25">
      <c r="A138" s="26"/>
      <c r="B138" s="149" t="s">
        <v>100</v>
      </c>
      <c r="C138" s="150"/>
      <c r="D138" s="150"/>
      <c r="E138" s="150"/>
      <c r="F138" s="150"/>
      <c r="G138" s="150"/>
      <c r="H138" s="150"/>
      <c r="I138" s="150"/>
      <c r="J138" s="150"/>
    </row>
    <row r="139" spans="1:15" s="6" customFormat="1" hidden="1" x14ac:dyDescent="0.25">
      <c r="A139" s="35"/>
      <c r="B139" s="5"/>
      <c r="C139" s="6" t="s">
        <v>75</v>
      </c>
      <c r="D139" s="5">
        <v>1</v>
      </c>
      <c r="E139" s="6" t="s">
        <v>21</v>
      </c>
      <c r="F139" s="32">
        <v>0</v>
      </c>
      <c r="G139" s="32">
        <f>+D139*F139</f>
        <v>0</v>
      </c>
      <c r="H139" s="32">
        <f>G139*0.25</f>
        <v>0</v>
      </c>
      <c r="I139" s="32"/>
      <c r="J139" s="32">
        <f>G139+H139</f>
        <v>0</v>
      </c>
    </row>
    <row r="140" spans="1:15" hidden="1" x14ac:dyDescent="0.25">
      <c r="A140" s="5"/>
      <c r="B140" s="5"/>
      <c r="C140" s="5"/>
      <c r="D140" s="5"/>
      <c r="E140" s="5"/>
      <c r="F140" s="6"/>
      <c r="G140" s="32"/>
      <c r="H140" s="32"/>
      <c r="I140" s="32"/>
      <c r="J140" s="6"/>
      <c r="O140" s="37"/>
    </row>
    <row r="141" spans="1:15" ht="15" hidden="1" customHeight="1" x14ac:dyDescent="0.25">
      <c r="C141" s="29"/>
      <c r="D141" s="30"/>
      <c r="E141" s="30"/>
      <c r="F141" s="148" t="s">
        <v>13</v>
      </c>
      <c r="G141" s="148"/>
      <c r="H141" s="95" t="s">
        <v>14</v>
      </c>
      <c r="I141" s="95" t="s">
        <v>15</v>
      </c>
      <c r="J141" s="95" t="s">
        <v>16</v>
      </c>
    </row>
    <row r="142" spans="1:15" ht="25.5" hidden="1" customHeight="1" x14ac:dyDescent="0.25">
      <c r="A142" s="31" t="s">
        <v>101</v>
      </c>
      <c r="B142" s="140" t="s">
        <v>102</v>
      </c>
      <c r="C142" s="140"/>
      <c r="D142" s="140"/>
      <c r="E142" s="140"/>
      <c r="F142" s="143"/>
      <c r="G142" s="143"/>
      <c r="H142" s="143"/>
      <c r="I142" s="143"/>
      <c r="J142" s="143"/>
    </row>
    <row r="143" spans="1:15" s="33" customFormat="1" ht="13.5" hidden="1" customHeight="1" x14ac:dyDescent="0.25">
      <c r="A143" s="26"/>
      <c r="B143" s="5" t="s">
        <v>103</v>
      </c>
      <c r="C143" s="6"/>
      <c r="D143" s="5"/>
      <c r="E143" s="6"/>
      <c r="F143" s="6"/>
      <c r="G143" s="32"/>
      <c r="H143" s="32"/>
      <c r="I143" s="32"/>
      <c r="J143" s="6"/>
    </row>
    <row r="144" spans="1:15" s="6" customFormat="1" ht="15" hidden="1" x14ac:dyDescent="0.25">
      <c r="A144" s="35"/>
      <c r="B144" s="5"/>
      <c r="C144" s="6" t="s">
        <v>20</v>
      </c>
      <c r="D144" s="5">
        <v>20</v>
      </c>
      <c r="E144" s="6" t="s">
        <v>21</v>
      </c>
      <c r="F144" s="32">
        <v>0</v>
      </c>
      <c r="G144" s="32">
        <f>+D144*F144</f>
        <v>0</v>
      </c>
      <c r="H144" s="32">
        <f>G144*0.25</f>
        <v>0</v>
      </c>
      <c r="I144" s="32"/>
      <c r="J144" s="32">
        <f>G144+H144</f>
        <v>0</v>
      </c>
    </row>
    <row r="145" spans="1:15" hidden="1" x14ac:dyDescent="0.25">
      <c r="A145" s="5"/>
      <c r="B145" s="5"/>
      <c r="C145" s="5"/>
      <c r="D145" s="5"/>
      <c r="E145" s="5"/>
      <c r="F145" s="6"/>
      <c r="G145" s="32"/>
      <c r="H145" s="32"/>
      <c r="I145" s="32"/>
      <c r="J145" s="6"/>
      <c r="O145" s="37"/>
    </row>
    <row r="146" spans="1:15" ht="25.5" hidden="1" customHeight="1" x14ac:dyDescent="0.25">
      <c r="A146" s="31" t="s">
        <v>104</v>
      </c>
      <c r="B146" s="140" t="s">
        <v>105</v>
      </c>
      <c r="C146" s="140"/>
      <c r="D146" s="140"/>
      <c r="E146" s="140"/>
      <c r="F146" s="143"/>
      <c r="G146" s="143"/>
      <c r="H146" s="143"/>
      <c r="I146" s="143"/>
      <c r="J146" s="143"/>
    </row>
    <row r="147" spans="1:15" s="33" customFormat="1" ht="13.5" hidden="1" customHeight="1" x14ac:dyDescent="0.25">
      <c r="A147" s="26"/>
      <c r="B147" s="5" t="s">
        <v>106</v>
      </c>
      <c r="C147" s="6"/>
      <c r="D147" s="5"/>
      <c r="E147" s="6"/>
      <c r="F147" s="6"/>
      <c r="G147" s="32"/>
      <c r="H147" s="32"/>
      <c r="I147" s="32"/>
      <c r="J147" s="6"/>
    </row>
    <row r="148" spans="1:15" s="6" customFormat="1" ht="15" hidden="1" x14ac:dyDescent="0.25">
      <c r="A148" s="35"/>
      <c r="B148" s="5"/>
      <c r="C148" s="6" t="s">
        <v>20</v>
      </c>
      <c r="D148" s="5">
        <v>7.66</v>
      </c>
      <c r="E148" s="6" t="s">
        <v>21</v>
      </c>
      <c r="F148" s="32">
        <v>0</v>
      </c>
      <c r="G148" s="32">
        <f>+D148*F148</f>
        <v>0</v>
      </c>
      <c r="H148" s="32">
        <f>G148*0.25</f>
        <v>0</v>
      </c>
      <c r="I148" s="32"/>
      <c r="J148" s="32">
        <f>G148+H148</f>
        <v>0</v>
      </c>
    </row>
    <row r="149" spans="1:15" hidden="1" x14ac:dyDescent="0.25">
      <c r="A149" s="5"/>
      <c r="B149" s="5"/>
      <c r="C149" s="5"/>
      <c r="D149" s="5"/>
      <c r="E149" s="5"/>
      <c r="F149" s="6"/>
      <c r="G149" s="32"/>
      <c r="H149" s="32"/>
      <c r="I149" s="32"/>
      <c r="J149" s="6"/>
      <c r="O149" s="37"/>
    </row>
    <row r="150" spans="1:15" hidden="1" x14ac:dyDescent="0.25">
      <c r="A150" s="96"/>
      <c r="B150" s="96"/>
      <c r="C150" s="96"/>
      <c r="D150" s="96"/>
      <c r="E150" s="96"/>
      <c r="F150" s="97" t="s">
        <v>107</v>
      </c>
      <c r="G150" s="97">
        <f>SUM(G34:G149)</f>
        <v>0</v>
      </c>
      <c r="H150" s="97">
        <f>SUM(H33:H119)</f>
        <v>0</v>
      </c>
      <c r="I150" s="97">
        <f>SUM(I31:I119)</f>
        <v>0</v>
      </c>
      <c r="J150" s="97">
        <f>SUM(J33:J119)</f>
        <v>0</v>
      </c>
      <c r="M150" s="37"/>
      <c r="O150" s="37"/>
    </row>
    <row r="151" spans="1:15" hidden="1" x14ac:dyDescent="0.25">
      <c r="A151" s="26"/>
      <c r="B151" s="27"/>
      <c r="C151" s="5"/>
      <c r="D151" s="5"/>
      <c r="E151" s="5"/>
      <c r="F151" s="6"/>
      <c r="G151" s="6"/>
      <c r="H151" s="6"/>
      <c r="I151" s="6"/>
    </row>
    <row r="152" spans="1:15" hidden="1" x14ac:dyDescent="0.25">
      <c r="A152" s="26"/>
      <c r="B152" s="27"/>
      <c r="C152" s="5"/>
      <c r="D152" s="5"/>
      <c r="E152" s="5"/>
      <c r="F152" s="6"/>
      <c r="G152" s="6"/>
      <c r="H152" s="6"/>
      <c r="I152" s="6"/>
    </row>
    <row r="153" spans="1:15" hidden="1" x14ac:dyDescent="0.25">
      <c r="A153" s="26"/>
      <c r="B153" s="27"/>
      <c r="C153" s="5"/>
      <c r="D153" s="5"/>
      <c r="E153" s="5"/>
      <c r="F153" s="6"/>
      <c r="G153" s="6"/>
      <c r="H153" s="6"/>
      <c r="I153" s="6"/>
    </row>
    <row r="154" spans="1:15" ht="15" hidden="1" customHeight="1" x14ac:dyDescent="0.25">
      <c r="A154" s="10"/>
      <c r="B154" s="2" t="s">
        <v>108</v>
      </c>
      <c r="C154" s="5"/>
      <c r="D154" s="5"/>
      <c r="E154" s="5"/>
    </row>
    <row r="155" spans="1:15" hidden="1" x14ac:dyDescent="0.25">
      <c r="A155" s="26"/>
      <c r="B155" s="27"/>
      <c r="C155" s="5"/>
      <c r="D155" s="5"/>
      <c r="E155" s="5"/>
      <c r="F155" s="6"/>
      <c r="G155" s="6"/>
      <c r="H155" s="6"/>
      <c r="I155" s="6"/>
    </row>
    <row r="156" spans="1:15" ht="26.25" hidden="1" customHeight="1" x14ac:dyDescent="0.25">
      <c r="A156" s="31" t="s">
        <v>109</v>
      </c>
      <c r="B156" s="140" t="s">
        <v>110</v>
      </c>
      <c r="C156" s="140"/>
      <c r="D156" s="140"/>
      <c r="E156" s="140"/>
      <c r="F156" s="143"/>
      <c r="G156" s="143"/>
      <c r="H156" s="143"/>
      <c r="I156" s="143"/>
      <c r="J156" s="143"/>
    </row>
    <row r="157" spans="1:15" s="33" customFormat="1" ht="16.5" hidden="1" customHeight="1" x14ac:dyDescent="0.25">
      <c r="A157" s="26"/>
      <c r="B157" s="5" t="s">
        <v>111</v>
      </c>
      <c r="C157" s="6"/>
      <c r="D157" s="5"/>
      <c r="E157" s="6"/>
      <c r="F157" s="6"/>
      <c r="G157" s="32"/>
      <c r="H157" s="32"/>
      <c r="I157" s="32"/>
      <c r="J157" s="6"/>
    </row>
    <row r="158" spans="1:15" s="6" customFormat="1" ht="15" hidden="1" x14ac:dyDescent="0.25">
      <c r="A158" s="34"/>
      <c r="B158" s="5"/>
      <c r="C158" s="6" t="s">
        <v>20</v>
      </c>
      <c r="D158" s="5">
        <v>10.199999999999999</v>
      </c>
      <c r="E158" s="6" t="s">
        <v>21</v>
      </c>
      <c r="F158" s="32">
        <v>0</v>
      </c>
      <c r="G158" s="32">
        <f>+D158*F158</f>
        <v>0</v>
      </c>
      <c r="H158" s="32">
        <f>G158*0.25</f>
        <v>0</v>
      </c>
      <c r="I158" s="32"/>
      <c r="J158" s="32">
        <f>G158+H158</f>
        <v>0</v>
      </c>
    </row>
    <row r="159" spans="1:15" hidden="1" x14ac:dyDescent="0.25">
      <c r="A159" s="26"/>
      <c r="B159" s="27"/>
      <c r="C159" s="5"/>
      <c r="D159" s="5"/>
      <c r="E159" s="5"/>
      <c r="F159" s="6"/>
      <c r="G159" s="6"/>
      <c r="H159" s="6"/>
      <c r="I159" s="6"/>
    </row>
    <row r="160" spans="1:15" ht="63.75" hidden="1" customHeight="1" x14ac:dyDescent="0.25">
      <c r="A160" s="31" t="s">
        <v>112</v>
      </c>
      <c r="B160" s="140" t="s">
        <v>113</v>
      </c>
      <c r="C160" s="140"/>
      <c r="D160" s="140"/>
      <c r="E160" s="140"/>
      <c r="F160" s="143"/>
      <c r="G160" s="143"/>
      <c r="H160" s="143"/>
      <c r="I160" s="143"/>
      <c r="J160" s="143"/>
    </row>
    <row r="161" spans="1:10" s="33" customFormat="1" ht="16.5" hidden="1" customHeight="1" x14ac:dyDescent="0.25">
      <c r="A161" s="26"/>
      <c r="B161" s="5" t="s">
        <v>114</v>
      </c>
      <c r="C161" s="6"/>
      <c r="D161" s="5"/>
      <c r="E161" s="6"/>
      <c r="F161" s="6"/>
      <c r="G161" s="32"/>
      <c r="H161" s="32"/>
      <c r="I161" s="32"/>
      <c r="J161" s="6"/>
    </row>
    <row r="162" spans="1:10" s="6" customFormat="1" ht="15" hidden="1" x14ac:dyDescent="0.25">
      <c r="A162" s="34"/>
      <c r="B162" s="5"/>
      <c r="C162" s="6" t="s">
        <v>46</v>
      </c>
      <c r="D162" s="5">
        <v>6.7</v>
      </c>
      <c r="E162" s="6" t="s">
        <v>21</v>
      </c>
      <c r="F162" s="32">
        <v>0</v>
      </c>
      <c r="G162" s="32">
        <f>+D162*F162</f>
        <v>0</v>
      </c>
      <c r="H162" s="32">
        <f>G162*0.25</f>
        <v>0</v>
      </c>
      <c r="I162" s="32"/>
      <c r="J162" s="32">
        <f>G162+H162</f>
        <v>0</v>
      </c>
    </row>
    <row r="163" spans="1:10" hidden="1" x14ac:dyDescent="0.25">
      <c r="A163" s="26"/>
      <c r="B163" s="27"/>
      <c r="C163" s="5"/>
      <c r="D163" s="5"/>
      <c r="E163" s="5"/>
      <c r="F163" s="6"/>
      <c r="G163" s="6"/>
      <c r="H163" s="6"/>
      <c r="I163" s="6"/>
    </row>
    <row r="164" spans="1:10" ht="119.25" hidden="1" customHeight="1" x14ac:dyDescent="0.25">
      <c r="A164" s="31" t="s">
        <v>115</v>
      </c>
      <c r="B164" s="140" t="s">
        <v>116</v>
      </c>
      <c r="C164" s="140"/>
      <c r="D164" s="140"/>
      <c r="E164" s="140"/>
      <c r="F164" s="143"/>
      <c r="G164" s="143"/>
      <c r="H164" s="143"/>
      <c r="I164" s="143"/>
      <c r="J164" s="143"/>
    </row>
    <row r="165" spans="1:10" s="33" customFormat="1" ht="16.5" hidden="1" customHeight="1" x14ac:dyDescent="0.25">
      <c r="A165" s="26"/>
      <c r="B165" s="140" t="s">
        <v>117</v>
      </c>
      <c r="C165" s="140"/>
      <c r="D165" s="140"/>
      <c r="E165" s="140"/>
      <c r="F165" s="143"/>
      <c r="G165" s="143"/>
      <c r="H165" s="143"/>
      <c r="I165" s="143"/>
      <c r="J165" s="143"/>
    </row>
    <row r="166" spans="1:10" s="6" customFormat="1" ht="15" hidden="1" x14ac:dyDescent="0.25">
      <c r="A166" s="35"/>
      <c r="B166" s="5"/>
      <c r="C166" s="6" t="s">
        <v>20</v>
      </c>
      <c r="D166" s="5">
        <v>1.34</v>
      </c>
      <c r="E166" s="6" t="s">
        <v>21</v>
      </c>
      <c r="F166" s="32">
        <v>0</v>
      </c>
      <c r="G166" s="32">
        <f>+D166*F166</f>
        <v>0</v>
      </c>
      <c r="H166" s="32">
        <f>G166*0.25</f>
        <v>0</v>
      </c>
      <c r="I166" s="32"/>
      <c r="J166" s="32">
        <f>G166+H166</f>
        <v>0</v>
      </c>
    </row>
    <row r="167" spans="1:10" hidden="1" x14ac:dyDescent="0.25">
      <c r="A167" s="26"/>
      <c r="B167" s="27"/>
      <c r="C167" s="5"/>
      <c r="D167" s="5"/>
      <c r="E167" s="5"/>
      <c r="F167" s="6"/>
      <c r="G167" s="6"/>
      <c r="H167" s="6"/>
      <c r="I167" s="6"/>
    </row>
    <row r="168" spans="1:10" ht="77.25" hidden="1" customHeight="1" x14ac:dyDescent="0.25">
      <c r="A168" s="31" t="s">
        <v>118</v>
      </c>
      <c r="B168" s="140" t="s">
        <v>119</v>
      </c>
      <c r="C168" s="140"/>
      <c r="D168" s="140"/>
      <c r="E168" s="140"/>
      <c r="F168" s="143"/>
      <c r="G168" s="143"/>
      <c r="H168" s="143"/>
      <c r="I168" s="143"/>
      <c r="J168" s="143"/>
    </row>
    <row r="169" spans="1:10" s="33" customFormat="1" ht="16.5" hidden="1" customHeight="1" x14ac:dyDescent="0.25">
      <c r="A169" s="26"/>
      <c r="B169" s="140" t="s">
        <v>120</v>
      </c>
      <c r="C169" s="140"/>
      <c r="D169" s="140"/>
      <c r="E169" s="140"/>
      <c r="F169" s="143"/>
      <c r="G169" s="143"/>
      <c r="H169" s="143"/>
      <c r="I169" s="143"/>
      <c r="J169" s="143"/>
    </row>
    <row r="170" spans="1:10" s="6" customFormat="1" ht="15" hidden="1" x14ac:dyDescent="0.25">
      <c r="A170" s="35"/>
      <c r="B170" s="5"/>
      <c r="C170" s="6" t="s">
        <v>20</v>
      </c>
      <c r="D170" s="5">
        <v>0.63</v>
      </c>
      <c r="E170" s="6" t="s">
        <v>21</v>
      </c>
      <c r="F170" s="32">
        <v>0</v>
      </c>
      <c r="G170" s="32">
        <f>+D170*F170</f>
        <v>0</v>
      </c>
      <c r="H170" s="32">
        <f>G170*0.25</f>
        <v>0</v>
      </c>
      <c r="I170" s="32"/>
      <c r="J170" s="32">
        <f>G170+H170</f>
        <v>0</v>
      </c>
    </row>
    <row r="171" spans="1:10" hidden="1" x14ac:dyDescent="0.25">
      <c r="A171" s="26"/>
      <c r="B171" s="27"/>
      <c r="C171" s="5"/>
      <c r="D171" s="5"/>
      <c r="E171" s="5"/>
      <c r="F171" s="6"/>
      <c r="G171" s="6"/>
      <c r="H171" s="6"/>
      <c r="I171" s="6"/>
    </row>
    <row r="172" spans="1:10" ht="15" hidden="1" customHeight="1" x14ac:dyDescent="0.25">
      <c r="A172" s="10"/>
      <c r="B172" s="27"/>
      <c r="C172" s="5"/>
      <c r="D172" s="5"/>
      <c r="E172" s="5"/>
      <c r="F172" s="148" t="s">
        <v>13</v>
      </c>
      <c r="G172" s="148"/>
      <c r="H172" s="95" t="s">
        <v>14</v>
      </c>
      <c r="I172" s="95" t="s">
        <v>15</v>
      </c>
      <c r="J172" s="95" t="s">
        <v>16</v>
      </c>
    </row>
    <row r="173" spans="1:10" ht="78.75" hidden="1" customHeight="1" x14ac:dyDescent="0.25">
      <c r="A173" s="31" t="s">
        <v>121</v>
      </c>
      <c r="B173" s="140" t="s">
        <v>122</v>
      </c>
      <c r="C173" s="140"/>
      <c r="D173" s="140"/>
      <c r="E173" s="140"/>
      <c r="F173" s="143"/>
      <c r="G173" s="143"/>
      <c r="H173" s="143"/>
      <c r="I173" s="143"/>
      <c r="J173" s="143"/>
    </row>
    <row r="174" spans="1:10" s="33" customFormat="1" ht="16.5" hidden="1" customHeight="1" x14ac:dyDescent="0.25">
      <c r="A174" s="26"/>
      <c r="B174" s="140" t="s">
        <v>123</v>
      </c>
      <c r="C174" s="140"/>
      <c r="D174" s="140"/>
      <c r="E174" s="140"/>
      <c r="F174" s="143"/>
      <c r="G174" s="143"/>
      <c r="H174" s="143"/>
      <c r="I174" s="143"/>
      <c r="J174" s="143"/>
    </row>
    <row r="175" spans="1:10" s="6" customFormat="1" ht="15" hidden="1" x14ac:dyDescent="0.25">
      <c r="A175" s="35"/>
      <c r="B175" s="5"/>
      <c r="C175" s="6" t="s">
        <v>20</v>
      </c>
      <c r="D175" s="5">
        <v>11.38</v>
      </c>
      <c r="E175" s="6" t="s">
        <v>21</v>
      </c>
      <c r="F175" s="32">
        <v>0</v>
      </c>
      <c r="G175" s="32">
        <f>+D175*F175</f>
        <v>0</v>
      </c>
      <c r="H175" s="32">
        <f>G175*0.25</f>
        <v>0</v>
      </c>
      <c r="I175" s="32"/>
      <c r="J175" s="32">
        <f>G175+H175</f>
        <v>0</v>
      </c>
    </row>
    <row r="176" spans="1:10" hidden="1" x14ac:dyDescent="0.25">
      <c r="A176" s="26"/>
      <c r="B176" s="27"/>
      <c r="C176" s="5"/>
      <c r="D176" s="5"/>
      <c r="E176" s="5"/>
      <c r="F176" s="6"/>
      <c r="G176" s="6"/>
      <c r="H176" s="6"/>
      <c r="I176" s="6"/>
    </row>
    <row r="177" spans="1:15" ht="66.75" hidden="1" customHeight="1" x14ac:dyDescent="0.25">
      <c r="A177" s="31" t="s">
        <v>124</v>
      </c>
      <c r="B177" s="140" t="s">
        <v>125</v>
      </c>
      <c r="C177" s="140"/>
      <c r="D177" s="140"/>
      <c r="E177" s="140"/>
      <c r="F177" s="143"/>
      <c r="G177" s="143"/>
      <c r="H177" s="143"/>
      <c r="I177" s="143"/>
      <c r="J177" s="143"/>
    </row>
    <row r="178" spans="1:15" s="33" customFormat="1" ht="16.5" hidden="1" customHeight="1" x14ac:dyDescent="0.25">
      <c r="A178" s="26"/>
      <c r="B178" s="140" t="s">
        <v>123</v>
      </c>
      <c r="C178" s="140"/>
      <c r="D178" s="140"/>
      <c r="E178" s="140"/>
      <c r="F178" s="143"/>
      <c r="G178" s="143"/>
      <c r="H178" s="143"/>
      <c r="I178" s="143"/>
      <c r="J178" s="143"/>
    </row>
    <row r="179" spans="1:15" s="6" customFormat="1" ht="15" hidden="1" x14ac:dyDescent="0.25">
      <c r="A179" s="35"/>
      <c r="B179" s="5"/>
      <c r="C179" s="6" t="s">
        <v>20</v>
      </c>
      <c r="D179" s="5">
        <v>2</v>
      </c>
      <c r="E179" s="6" t="s">
        <v>21</v>
      </c>
      <c r="F179" s="32">
        <v>0</v>
      </c>
      <c r="G179" s="32">
        <f>+D179*F179</f>
        <v>0</v>
      </c>
      <c r="H179" s="32">
        <f>G179*0.25</f>
        <v>0</v>
      </c>
      <c r="I179" s="32"/>
      <c r="J179" s="32">
        <f>G179+H179</f>
        <v>0</v>
      </c>
    </row>
    <row r="180" spans="1:15" hidden="1" x14ac:dyDescent="0.25">
      <c r="A180" s="26"/>
      <c r="B180" s="27"/>
      <c r="C180" s="5"/>
      <c r="D180" s="5"/>
      <c r="E180" s="5"/>
      <c r="F180" s="6"/>
      <c r="G180" s="6"/>
      <c r="H180" s="6"/>
      <c r="I180" s="6"/>
    </row>
    <row r="181" spans="1:15" ht="52.5" hidden="1" customHeight="1" x14ac:dyDescent="0.25">
      <c r="A181" s="31" t="s">
        <v>115</v>
      </c>
      <c r="B181" s="140" t="s">
        <v>126</v>
      </c>
      <c r="C181" s="140"/>
      <c r="D181" s="140"/>
      <c r="E181" s="140"/>
      <c r="F181" s="143"/>
      <c r="G181" s="143"/>
      <c r="H181" s="143"/>
      <c r="I181" s="143"/>
      <c r="J181" s="143"/>
    </row>
    <row r="182" spans="1:15" s="33" customFormat="1" ht="16.5" hidden="1" customHeight="1" x14ac:dyDescent="0.25">
      <c r="A182" s="26"/>
      <c r="B182" s="140" t="s">
        <v>127</v>
      </c>
      <c r="C182" s="140"/>
      <c r="D182" s="140"/>
      <c r="E182" s="140"/>
      <c r="F182" s="143"/>
      <c r="G182" s="143"/>
      <c r="H182" s="143"/>
      <c r="I182" s="143"/>
      <c r="J182" s="143"/>
    </row>
    <row r="183" spans="1:15" s="6" customFormat="1" hidden="1" x14ac:dyDescent="0.25">
      <c r="A183" s="35"/>
      <c r="B183" s="5"/>
      <c r="C183" s="6" t="s">
        <v>75</v>
      </c>
      <c r="D183" s="5">
        <v>145</v>
      </c>
      <c r="E183" s="6" t="s">
        <v>21</v>
      </c>
      <c r="F183" s="32">
        <v>0</v>
      </c>
      <c r="G183" s="32">
        <f>+D183*F183</f>
        <v>0</v>
      </c>
      <c r="H183" s="32">
        <f>G183*0.25</f>
        <v>0</v>
      </c>
      <c r="I183" s="32"/>
      <c r="J183" s="32">
        <f>G183+H183</f>
        <v>0</v>
      </c>
    </row>
    <row r="184" spans="1:15" hidden="1" x14ac:dyDescent="0.25">
      <c r="A184" s="26"/>
      <c r="B184" s="27"/>
      <c r="C184" s="5"/>
      <c r="D184" s="5"/>
      <c r="E184" s="5"/>
      <c r="F184" s="6"/>
      <c r="G184" s="6"/>
      <c r="H184" s="6"/>
      <c r="I184" s="6"/>
    </row>
    <row r="185" spans="1:15" hidden="1" x14ac:dyDescent="0.25">
      <c r="A185" s="96"/>
      <c r="B185" s="96"/>
      <c r="C185" s="96"/>
      <c r="D185" s="96"/>
      <c r="E185" s="96"/>
      <c r="F185" s="97" t="s">
        <v>128</v>
      </c>
      <c r="G185" s="97">
        <f>SUM(G158:G184)</f>
        <v>0</v>
      </c>
      <c r="H185" s="97">
        <f>SUM(H157:H184)</f>
        <v>0</v>
      </c>
      <c r="I185" s="97">
        <f>SUM(I155:I184)</f>
        <v>0</v>
      </c>
      <c r="J185" s="97">
        <f>SUM(J157:J184)</f>
        <v>0</v>
      </c>
      <c r="M185" s="37"/>
      <c r="O185" s="37"/>
    </row>
    <row r="186" spans="1:15" ht="15" x14ac:dyDescent="0.25">
      <c r="A186" s="98" t="s">
        <v>129</v>
      </c>
      <c r="B186" s="99" t="s">
        <v>130</v>
      </c>
      <c r="C186" s="99"/>
      <c r="D186" s="100"/>
      <c r="E186" s="100"/>
      <c r="F186" s="101"/>
      <c r="G186" s="101"/>
      <c r="H186" s="101"/>
      <c r="I186" s="102"/>
      <c r="J186" s="102"/>
    </row>
    <row r="187" spans="1:15" x14ac:dyDescent="0.25">
      <c r="A187" s="26"/>
      <c r="B187" s="27"/>
      <c r="C187" s="5"/>
      <c r="D187" s="5"/>
      <c r="E187" s="5"/>
      <c r="F187" s="6"/>
      <c r="G187" s="6"/>
      <c r="H187" s="6"/>
      <c r="I187" s="6"/>
    </row>
    <row r="188" spans="1:15" x14ac:dyDescent="0.25">
      <c r="A188" s="103" t="s">
        <v>131</v>
      </c>
      <c r="B188" s="100" t="s">
        <v>132</v>
      </c>
      <c r="C188" s="100"/>
      <c r="D188" s="100"/>
      <c r="E188" s="100"/>
      <c r="F188" s="101"/>
      <c r="G188" s="101"/>
      <c r="H188" s="101"/>
      <c r="I188" s="102"/>
      <c r="J188" s="102"/>
    </row>
    <row r="189" spans="1:15" x14ac:dyDescent="0.25">
      <c r="A189" s="26"/>
      <c r="B189" s="27"/>
      <c r="C189" s="5"/>
      <c r="D189" s="5"/>
      <c r="E189" s="5"/>
      <c r="F189" s="6"/>
      <c r="G189" s="6"/>
      <c r="H189" s="6"/>
      <c r="I189" s="6"/>
    </row>
    <row r="190" spans="1:15" ht="15" customHeight="1" x14ac:dyDescent="0.25">
      <c r="A190" s="10"/>
      <c r="B190" s="27"/>
      <c r="C190" s="5"/>
      <c r="D190" s="5"/>
      <c r="E190" s="5"/>
      <c r="F190" s="148" t="s">
        <v>13</v>
      </c>
      <c r="G190" s="148"/>
      <c r="H190" s="95" t="s">
        <v>14</v>
      </c>
      <c r="I190" s="95" t="s">
        <v>15</v>
      </c>
      <c r="J190" s="95" t="s">
        <v>16</v>
      </c>
    </row>
    <row r="191" spans="1:15" ht="15" customHeight="1" x14ac:dyDescent="0.25">
      <c r="A191" s="10" t="s">
        <v>17</v>
      </c>
      <c r="B191" s="153" t="s">
        <v>133</v>
      </c>
      <c r="C191" s="150"/>
      <c r="D191" s="150"/>
      <c r="E191" s="150"/>
      <c r="F191" s="150"/>
      <c r="G191" s="150"/>
      <c r="H191" s="40"/>
      <c r="I191" s="40"/>
      <c r="J191" s="40"/>
    </row>
    <row r="192" spans="1:15" ht="27" customHeight="1" x14ac:dyDescent="0.25">
      <c r="A192" s="26"/>
      <c r="B192" s="140" t="s">
        <v>134</v>
      </c>
      <c r="C192" s="140"/>
      <c r="D192" s="140"/>
      <c r="E192" s="140"/>
      <c r="F192" s="143"/>
      <c r="G192" s="143"/>
      <c r="H192" s="143"/>
      <c r="I192" s="143"/>
      <c r="J192" s="143"/>
    </row>
    <row r="193" spans="1:15" s="33" customFormat="1" ht="13.5" customHeight="1" x14ac:dyDescent="0.25">
      <c r="A193" s="26"/>
      <c r="B193" s="5" t="s">
        <v>135</v>
      </c>
      <c r="C193" s="6"/>
      <c r="D193" s="5"/>
      <c r="E193" s="6"/>
      <c r="F193" s="6"/>
      <c r="G193" s="32"/>
      <c r="H193" s="32"/>
      <c r="I193" s="32"/>
      <c r="J193" s="6"/>
    </row>
    <row r="194" spans="1:15" s="6" customFormat="1" x14ac:dyDescent="0.25">
      <c r="A194" s="34"/>
      <c r="B194" s="5"/>
      <c r="C194" s="6" t="s">
        <v>75</v>
      </c>
      <c r="D194" s="5">
        <v>2</v>
      </c>
      <c r="E194" s="6" t="s">
        <v>21</v>
      </c>
      <c r="F194" s="169">
        <v>0</v>
      </c>
      <c r="G194" s="32">
        <f>+D194*F194</f>
        <v>0</v>
      </c>
      <c r="H194" s="32">
        <f>G194*0.25</f>
        <v>0</v>
      </c>
      <c r="I194" s="32"/>
      <c r="J194" s="32">
        <f>G194+H194</f>
        <v>0</v>
      </c>
    </row>
    <row r="195" spans="1:15" x14ac:dyDescent="0.25">
      <c r="A195" s="26"/>
      <c r="B195" s="27"/>
      <c r="C195" s="5"/>
      <c r="D195" s="5"/>
      <c r="E195" s="5"/>
      <c r="F195" s="6"/>
      <c r="G195" s="6"/>
      <c r="H195" s="6"/>
      <c r="I195" s="6"/>
    </row>
    <row r="196" spans="1:15" ht="15" customHeight="1" x14ac:dyDescent="0.25">
      <c r="A196" s="10" t="s">
        <v>22</v>
      </c>
      <c r="B196" s="27" t="s">
        <v>136</v>
      </c>
      <c r="C196" s="5"/>
      <c r="D196" s="5"/>
      <c r="E196" s="5"/>
      <c r="F196" s="41"/>
      <c r="G196" s="41"/>
      <c r="H196" s="40"/>
      <c r="I196" s="40"/>
      <c r="J196" s="40"/>
    </row>
    <row r="197" spans="1:15" ht="14.25" customHeight="1" x14ac:dyDescent="0.25">
      <c r="A197" s="26"/>
      <c r="B197" s="140" t="s">
        <v>137</v>
      </c>
      <c r="C197" s="140"/>
      <c r="D197" s="140"/>
      <c r="E197" s="140"/>
      <c r="F197" s="143"/>
      <c r="G197" s="143"/>
      <c r="H197" s="143"/>
      <c r="I197" s="143"/>
      <c r="J197" s="143"/>
    </row>
    <row r="198" spans="1:15" s="33" customFormat="1" ht="13.5" customHeight="1" x14ac:dyDescent="0.25">
      <c r="A198" s="26"/>
      <c r="B198" s="5" t="s">
        <v>138</v>
      </c>
      <c r="C198" s="6"/>
      <c r="D198" s="5"/>
      <c r="E198" s="6"/>
      <c r="F198" s="6"/>
      <c r="G198" s="32"/>
      <c r="H198" s="32"/>
      <c r="I198" s="32"/>
      <c r="J198" s="6"/>
    </row>
    <row r="199" spans="1:15" s="6" customFormat="1" x14ac:dyDescent="0.25">
      <c r="A199" s="34"/>
      <c r="B199" s="5"/>
      <c r="C199" s="6" t="s">
        <v>75</v>
      </c>
      <c r="D199" s="5">
        <v>2</v>
      </c>
      <c r="E199" s="6" t="s">
        <v>21</v>
      </c>
      <c r="F199" s="169">
        <v>0</v>
      </c>
      <c r="G199" s="32">
        <f>+D199*F199</f>
        <v>0</v>
      </c>
      <c r="H199" s="32">
        <f>G199*0.25</f>
        <v>0</v>
      </c>
      <c r="I199" s="32"/>
      <c r="J199" s="32">
        <f>G199+H199</f>
        <v>0</v>
      </c>
    </row>
    <row r="200" spans="1:15" x14ac:dyDescent="0.25">
      <c r="A200" s="26"/>
      <c r="B200" s="27"/>
      <c r="C200" s="5"/>
      <c r="D200" s="5"/>
      <c r="E200" s="5"/>
      <c r="F200" s="6"/>
      <c r="G200" s="6"/>
      <c r="H200" s="6"/>
      <c r="I200" s="6"/>
    </row>
    <row r="201" spans="1:15" ht="15" customHeight="1" x14ac:dyDescent="0.25">
      <c r="A201" s="10" t="s">
        <v>25</v>
      </c>
      <c r="B201" s="27" t="s">
        <v>139</v>
      </c>
      <c r="C201" s="5"/>
      <c r="D201" s="5"/>
      <c r="E201" s="5"/>
      <c r="F201" s="41"/>
      <c r="G201" s="41"/>
      <c r="H201" s="40"/>
      <c r="I201" s="40"/>
      <c r="J201" s="40"/>
    </row>
    <row r="202" spans="1:15" ht="25.5" customHeight="1" x14ac:dyDescent="0.25">
      <c r="A202" s="26"/>
      <c r="B202" s="140" t="s">
        <v>140</v>
      </c>
      <c r="C202" s="140"/>
      <c r="D202" s="140"/>
      <c r="E202" s="140"/>
      <c r="F202" s="143"/>
      <c r="G202" s="143"/>
      <c r="H202" s="143"/>
      <c r="I202" s="143"/>
      <c r="J202" s="143"/>
    </row>
    <row r="203" spans="1:15" s="33" customFormat="1" ht="13.5" customHeight="1" x14ac:dyDescent="0.25">
      <c r="A203" s="26"/>
      <c r="B203" s="5" t="s">
        <v>141</v>
      </c>
      <c r="C203" s="6"/>
      <c r="D203" s="5"/>
      <c r="E203" s="6"/>
      <c r="F203" s="6"/>
      <c r="G203" s="32"/>
      <c r="H203" s="32"/>
      <c r="I203" s="32"/>
      <c r="J203" s="6"/>
    </row>
    <row r="204" spans="1:15" s="6" customFormat="1" ht="15" x14ac:dyDescent="0.25">
      <c r="A204" s="35"/>
      <c r="B204" s="5"/>
      <c r="C204" s="6" t="s">
        <v>46</v>
      </c>
      <c r="D204" s="5">
        <v>338</v>
      </c>
      <c r="E204" s="6" t="s">
        <v>21</v>
      </c>
      <c r="F204" s="169">
        <v>0</v>
      </c>
      <c r="G204" s="32">
        <f>+D204*F204</f>
        <v>0</v>
      </c>
      <c r="H204" s="32">
        <f>G204*0.25</f>
        <v>0</v>
      </c>
      <c r="I204" s="32"/>
      <c r="J204" s="32">
        <f>G204+H204</f>
        <v>0</v>
      </c>
    </row>
    <row r="205" spans="1:15" x14ac:dyDescent="0.25">
      <c r="A205" s="5"/>
      <c r="B205" s="5"/>
      <c r="C205" s="5"/>
      <c r="D205" s="5"/>
      <c r="E205" s="5"/>
      <c r="F205" s="6"/>
      <c r="G205" s="32"/>
      <c r="H205" s="32"/>
      <c r="I205" s="32"/>
      <c r="J205" s="6"/>
      <c r="O205" s="37"/>
    </row>
    <row r="206" spans="1:15" x14ac:dyDescent="0.25">
      <c r="A206" s="104"/>
      <c r="B206" s="104"/>
      <c r="C206" s="104"/>
      <c r="D206" s="104"/>
      <c r="E206" s="104"/>
      <c r="F206" s="105" t="s">
        <v>142</v>
      </c>
      <c r="G206" s="105">
        <f>SUM(G195:G205)</f>
        <v>0</v>
      </c>
      <c r="H206" s="105">
        <f>SUM(H193:H204)</f>
        <v>0</v>
      </c>
      <c r="I206" s="105">
        <f>SUM(I190:I204)</f>
        <v>0</v>
      </c>
      <c r="J206" s="105">
        <f>SUM(J193:J204)</f>
        <v>0</v>
      </c>
      <c r="M206" s="37"/>
      <c r="O206" s="37"/>
    </row>
    <row r="207" spans="1:15" x14ac:dyDescent="0.25">
      <c r="A207" s="42"/>
      <c r="B207" s="42"/>
      <c r="C207" s="42"/>
      <c r="D207" s="42"/>
      <c r="E207" s="42"/>
      <c r="F207" s="43"/>
      <c r="G207" s="43"/>
      <c r="H207" s="43"/>
      <c r="I207" s="43"/>
      <c r="J207" s="43"/>
      <c r="M207" s="37"/>
      <c r="O207" s="37"/>
    </row>
    <row r="208" spans="1:15" x14ac:dyDescent="0.25">
      <c r="A208" s="42"/>
      <c r="B208" s="42"/>
      <c r="C208" s="42"/>
      <c r="D208" s="42"/>
      <c r="E208" s="42"/>
      <c r="F208" s="43"/>
      <c r="G208" s="43"/>
      <c r="H208" s="43"/>
      <c r="I208" s="43"/>
      <c r="J208" s="43"/>
      <c r="M208" s="37"/>
      <c r="O208" s="37"/>
    </row>
    <row r="209" spans="1:18" x14ac:dyDescent="0.25">
      <c r="A209" s="42"/>
      <c r="B209" s="42"/>
      <c r="C209" s="42"/>
      <c r="D209" s="42"/>
      <c r="E209" s="42"/>
      <c r="F209" s="43"/>
      <c r="G209" s="43"/>
      <c r="H209" s="43"/>
      <c r="I209" s="43"/>
      <c r="J209" s="43"/>
      <c r="M209" s="37"/>
      <c r="O209" s="37"/>
    </row>
    <row r="210" spans="1:18" x14ac:dyDescent="0.25">
      <c r="A210" s="106" t="s">
        <v>143</v>
      </c>
      <c r="B210" s="91" t="s">
        <v>144</v>
      </c>
      <c r="C210" s="91"/>
      <c r="D210" s="91"/>
      <c r="E210" s="91"/>
      <c r="F210" s="92"/>
      <c r="G210" s="92"/>
      <c r="H210" s="92"/>
      <c r="I210" s="93"/>
      <c r="J210" s="93"/>
    </row>
    <row r="211" spans="1:18" x14ac:dyDescent="0.25">
      <c r="A211" s="26"/>
      <c r="B211" s="27"/>
      <c r="C211" s="5"/>
      <c r="D211" s="5"/>
      <c r="E211" s="5"/>
      <c r="F211" s="6"/>
      <c r="G211" s="6"/>
      <c r="H211" s="6"/>
      <c r="I211" s="6"/>
    </row>
    <row r="212" spans="1:18" ht="15" customHeight="1" x14ac:dyDescent="0.25">
      <c r="A212" s="10"/>
      <c r="B212" s="27"/>
      <c r="C212" s="5"/>
      <c r="D212" s="5"/>
      <c r="E212" s="5"/>
      <c r="F212" s="151" t="s">
        <v>13</v>
      </c>
      <c r="G212" s="151"/>
      <c r="H212" s="94" t="s">
        <v>14</v>
      </c>
      <c r="I212" s="94" t="s">
        <v>15</v>
      </c>
      <c r="J212" s="94" t="s">
        <v>16</v>
      </c>
    </row>
    <row r="213" spans="1:18" ht="15" customHeight="1" x14ac:dyDescent="0.25">
      <c r="A213" s="10" t="s">
        <v>109</v>
      </c>
      <c r="B213" s="27" t="s">
        <v>145</v>
      </c>
      <c r="C213" s="5"/>
      <c r="D213" s="5"/>
      <c r="E213" s="5"/>
      <c r="F213" s="41"/>
      <c r="G213" s="41"/>
      <c r="H213" s="40"/>
      <c r="I213" s="40"/>
      <c r="J213" s="40"/>
    </row>
    <row r="214" spans="1:18" ht="27" customHeight="1" x14ac:dyDescent="0.25">
      <c r="A214" s="26"/>
      <c r="B214" s="140" t="s">
        <v>146</v>
      </c>
      <c r="C214" s="140"/>
      <c r="D214" s="140"/>
      <c r="E214" s="140"/>
      <c r="F214" s="143"/>
      <c r="G214" s="143"/>
      <c r="H214" s="143"/>
      <c r="I214" s="143"/>
      <c r="J214" s="143"/>
    </row>
    <row r="215" spans="1:18" s="33" customFormat="1" ht="13.5" customHeight="1" x14ac:dyDescent="0.25">
      <c r="A215" s="26"/>
      <c r="B215" s="5" t="s">
        <v>147</v>
      </c>
      <c r="C215" s="6"/>
      <c r="D215" s="5"/>
      <c r="E215" s="6"/>
      <c r="F215" s="6"/>
      <c r="G215" s="32"/>
      <c r="H215" s="32"/>
      <c r="I215" s="32"/>
      <c r="J215" s="6"/>
    </row>
    <row r="216" spans="1:18" s="6" customFormat="1" ht="15" x14ac:dyDescent="0.25">
      <c r="A216" s="35"/>
      <c r="B216" s="5"/>
      <c r="C216" s="6" t="s">
        <v>46</v>
      </c>
      <c r="D216" s="5">
        <v>265</v>
      </c>
      <c r="E216" s="6" t="s">
        <v>21</v>
      </c>
      <c r="F216" s="169">
        <v>0</v>
      </c>
      <c r="G216" s="32">
        <f>+D216*F216</f>
        <v>0</v>
      </c>
      <c r="H216" s="32">
        <f>G216*0.25</f>
        <v>0</v>
      </c>
      <c r="I216" s="32"/>
      <c r="J216" s="32">
        <f>G216+H216</f>
        <v>0</v>
      </c>
    </row>
    <row r="217" spans="1:18" x14ac:dyDescent="0.25">
      <c r="A217" s="26"/>
      <c r="B217" s="27"/>
      <c r="C217" s="5"/>
      <c r="D217" s="5"/>
      <c r="E217" s="5"/>
      <c r="F217" s="6"/>
      <c r="G217" s="32"/>
      <c r="H217" s="32"/>
      <c r="I217" s="32"/>
      <c r="J217" s="6"/>
      <c r="Q217" s="44"/>
      <c r="R217" s="44"/>
    </row>
    <row r="218" spans="1:18" ht="15" customHeight="1" x14ac:dyDescent="0.25">
      <c r="A218" s="10" t="s">
        <v>112</v>
      </c>
      <c r="B218" s="27" t="s">
        <v>148</v>
      </c>
      <c r="C218" s="5"/>
      <c r="D218" s="5"/>
      <c r="E218" s="5"/>
      <c r="F218" s="152"/>
      <c r="G218" s="152"/>
      <c r="H218" s="40"/>
      <c r="I218" s="40"/>
      <c r="J218" s="40"/>
    </row>
    <row r="219" spans="1:18" ht="40.5" customHeight="1" x14ac:dyDescent="0.25">
      <c r="A219" s="26"/>
      <c r="B219" s="140" t="s">
        <v>149</v>
      </c>
      <c r="C219" s="140"/>
      <c r="D219" s="140"/>
      <c r="E219" s="140"/>
      <c r="F219" s="143"/>
      <c r="G219" s="143"/>
      <c r="H219" s="143"/>
      <c r="I219" s="143"/>
      <c r="J219" s="143"/>
    </row>
    <row r="220" spans="1:18" s="33" customFormat="1" ht="13.5" customHeight="1" x14ac:dyDescent="0.25">
      <c r="A220" s="26"/>
      <c r="B220" s="5" t="s">
        <v>147</v>
      </c>
      <c r="C220" s="6"/>
      <c r="D220" s="5"/>
      <c r="E220" s="6"/>
      <c r="F220" s="6"/>
      <c r="G220" s="32"/>
      <c r="H220" s="32"/>
      <c r="I220" s="32"/>
      <c r="J220" s="6"/>
    </row>
    <row r="221" spans="1:18" s="6" customFormat="1" ht="15" x14ac:dyDescent="0.25">
      <c r="A221" s="35"/>
      <c r="B221" s="5"/>
      <c r="C221" s="6" t="s">
        <v>46</v>
      </c>
      <c r="D221" s="5">
        <v>35</v>
      </c>
      <c r="E221" s="6" t="s">
        <v>21</v>
      </c>
      <c r="F221" s="169">
        <v>0</v>
      </c>
      <c r="G221" s="32">
        <f>+D221*F221</f>
        <v>0</v>
      </c>
      <c r="H221" s="32">
        <f>G221*0.25</f>
        <v>0</v>
      </c>
      <c r="I221" s="32"/>
      <c r="J221" s="32">
        <f>G221+H221</f>
        <v>0</v>
      </c>
    </row>
    <row r="222" spans="1:18" x14ac:dyDescent="0.25">
      <c r="A222" s="26"/>
      <c r="B222" s="27"/>
      <c r="C222" s="5"/>
      <c r="D222" s="5"/>
      <c r="E222" s="5"/>
      <c r="F222" s="6"/>
      <c r="G222" s="32"/>
      <c r="H222" s="32"/>
      <c r="I222" s="32"/>
      <c r="J222" s="6"/>
      <c r="Q222" s="44"/>
      <c r="R222" s="44"/>
    </row>
    <row r="223" spans="1:18" x14ac:dyDescent="0.25">
      <c r="A223" s="10" t="s">
        <v>115</v>
      </c>
      <c r="B223" s="27" t="s">
        <v>150</v>
      </c>
      <c r="C223" s="6"/>
      <c r="D223" s="15"/>
      <c r="E223" s="6"/>
      <c r="F223" s="32"/>
      <c r="G223" s="32"/>
      <c r="H223" s="32"/>
      <c r="I223" s="32"/>
      <c r="J223" s="6"/>
    </row>
    <row r="224" spans="1:18" ht="39" customHeight="1" x14ac:dyDescent="0.25">
      <c r="A224" s="5"/>
      <c r="B224" s="140" t="s">
        <v>151</v>
      </c>
      <c r="C224" s="140"/>
      <c r="D224" s="140"/>
      <c r="E224" s="140"/>
      <c r="F224" s="146"/>
      <c r="G224" s="146"/>
      <c r="H224" s="146"/>
      <c r="I224" s="146"/>
      <c r="J224" s="146"/>
    </row>
    <row r="225" spans="1:18" ht="15" x14ac:dyDescent="0.25">
      <c r="A225" s="45"/>
      <c r="B225" s="5" t="s">
        <v>87</v>
      </c>
      <c r="C225" s="6"/>
      <c r="D225" s="10"/>
      <c r="E225" s="6"/>
      <c r="F225" s="32"/>
      <c r="G225" s="32"/>
      <c r="H225" s="32"/>
      <c r="I225" s="32"/>
      <c r="J225" s="6"/>
    </row>
    <row r="226" spans="1:18" ht="15" x14ac:dyDescent="0.25">
      <c r="A226" s="10"/>
      <c r="B226" s="5"/>
      <c r="C226" s="6" t="s">
        <v>20</v>
      </c>
      <c r="D226" s="46">
        <v>20</v>
      </c>
      <c r="E226" s="6" t="s">
        <v>21</v>
      </c>
      <c r="F226" s="169">
        <v>0</v>
      </c>
      <c r="G226" s="32">
        <f>+D226*F226</f>
        <v>0</v>
      </c>
      <c r="H226" s="32">
        <f>G226*0.25</f>
        <v>0</v>
      </c>
      <c r="I226" s="32"/>
      <c r="J226" s="32">
        <f>G226+H226</f>
        <v>0</v>
      </c>
      <c r="L226" s="28"/>
      <c r="M226" s="47"/>
      <c r="Q226" s="48"/>
    </row>
    <row r="227" spans="1:18" x14ac:dyDescent="0.25">
      <c r="A227" s="26"/>
      <c r="B227" s="27"/>
      <c r="C227" s="5"/>
      <c r="D227" s="5"/>
      <c r="E227" s="5"/>
      <c r="F227" s="6"/>
      <c r="G227" s="32"/>
      <c r="H227" s="32"/>
      <c r="I227" s="32"/>
      <c r="J227" s="6"/>
      <c r="Q227" s="44"/>
      <c r="R227" s="44"/>
    </row>
    <row r="228" spans="1:18" x14ac:dyDescent="0.25">
      <c r="A228" s="5"/>
      <c r="B228" s="27"/>
      <c r="C228" s="6"/>
      <c r="D228" s="49"/>
      <c r="E228" s="6"/>
      <c r="F228" s="107"/>
      <c r="G228" s="107" t="s">
        <v>13</v>
      </c>
      <c r="H228" s="108" t="s">
        <v>14</v>
      </c>
      <c r="I228" s="108" t="s">
        <v>15</v>
      </c>
      <c r="J228" s="108" t="s">
        <v>16</v>
      </c>
    </row>
    <row r="229" spans="1:18" ht="15" customHeight="1" x14ac:dyDescent="0.25">
      <c r="A229" s="10" t="s">
        <v>118</v>
      </c>
      <c r="B229" s="27" t="s">
        <v>152</v>
      </c>
      <c r="C229" s="5"/>
      <c r="D229" s="5"/>
      <c r="E229" s="5"/>
      <c r="F229" s="152"/>
      <c r="G229" s="152"/>
      <c r="H229" s="40"/>
      <c r="I229" s="40"/>
      <c r="J229" s="40"/>
    </row>
    <row r="230" spans="1:18" ht="26.25" customHeight="1" x14ac:dyDescent="0.25">
      <c r="A230" s="26"/>
      <c r="B230" s="140" t="s">
        <v>153</v>
      </c>
      <c r="C230" s="140"/>
      <c r="D230" s="140"/>
      <c r="E230" s="140"/>
      <c r="F230" s="143"/>
      <c r="G230" s="143"/>
      <c r="H230" s="143"/>
      <c r="I230" s="143"/>
      <c r="J230" s="143"/>
    </row>
    <row r="231" spans="1:18" s="33" customFormat="1" ht="13.5" customHeight="1" x14ac:dyDescent="0.25">
      <c r="A231" s="26"/>
      <c r="B231" s="5" t="s">
        <v>147</v>
      </c>
      <c r="C231" s="6"/>
      <c r="D231" s="5"/>
      <c r="E231" s="6"/>
      <c r="F231" s="6"/>
      <c r="G231" s="32"/>
      <c r="H231" s="32"/>
      <c r="I231" s="32"/>
      <c r="J231" s="6"/>
    </row>
    <row r="232" spans="1:18" s="6" customFormat="1" ht="15" x14ac:dyDescent="0.25">
      <c r="A232" s="35"/>
      <c r="B232" s="5"/>
      <c r="C232" s="6" t="s">
        <v>46</v>
      </c>
      <c r="D232" s="5">
        <v>338</v>
      </c>
      <c r="E232" s="6" t="s">
        <v>21</v>
      </c>
      <c r="F232" s="169">
        <v>0</v>
      </c>
      <c r="G232" s="32">
        <f>+D232*F232</f>
        <v>0</v>
      </c>
      <c r="H232" s="32">
        <f>G232*0.25</f>
        <v>0</v>
      </c>
      <c r="I232" s="32"/>
      <c r="J232" s="32">
        <f>G232+H232</f>
        <v>0</v>
      </c>
    </row>
    <row r="233" spans="1:18" x14ac:dyDescent="0.25">
      <c r="A233" s="26"/>
      <c r="B233" s="27"/>
      <c r="C233" s="5"/>
      <c r="D233" s="5"/>
      <c r="E233" s="5"/>
      <c r="F233" s="6"/>
      <c r="G233" s="32"/>
      <c r="H233" s="32"/>
      <c r="I233" s="32"/>
      <c r="J233" s="6"/>
      <c r="M233" s="50"/>
      <c r="N233" s="51"/>
      <c r="Q233" s="44"/>
      <c r="R233" s="44"/>
    </row>
    <row r="234" spans="1:18" s="5" customFormat="1" ht="15" customHeight="1" x14ac:dyDescent="0.25">
      <c r="A234" s="10" t="s">
        <v>121</v>
      </c>
      <c r="B234" s="27" t="s">
        <v>154</v>
      </c>
      <c r="F234" s="152"/>
      <c r="G234" s="152"/>
      <c r="H234" s="40"/>
      <c r="I234" s="40"/>
      <c r="J234" s="40"/>
      <c r="M234" s="41"/>
    </row>
    <row r="235" spans="1:18" s="5" customFormat="1" ht="14.25" customHeight="1" x14ac:dyDescent="0.25">
      <c r="A235" s="26"/>
      <c r="B235" s="140" t="s">
        <v>155</v>
      </c>
      <c r="C235" s="140"/>
      <c r="D235" s="140"/>
      <c r="E235" s="140"/>
      <c r="F235" s="146"/>
      <c r="G235" s="146"/>
      <c r="H235" s="146"/>
      <c r="I235" s="146"/>
      <c r="J235" s="146"/>
    </row>
    <row r="236" spans="1:18" s="10" customFormat="1" ht="13.5" customHeight="1" x14ac:dyDescent="0.25">
      <c r="A236" s="26"/>
      <c r="B236" s="141" t="s">
        <v>147</v>
      </c>
      <c r="C236" s="141"/>
      <c r="D236" s="141"/>
      <c r="E236" s="141"/>
      <c r="F236" s="6"/>
      <c r="G236" s="32"/>
      <c r="H236" s="32"/>
      <c r="I236" s="32"/>
      <c r="J236" s="6"/>
    </row>
    <row r="237" spans="1:18" s="6" customFormat="1" ht="15" x14ac:dyDescent="0.25">
      <c r="A237" s="35"/>
      <c r="B237" s="35"/>
      <c r="C237" s="6" t="s">
        <v>46</v>
      </c>
      <c r="D237" s="46">
        <v>338</v>
      </c>
      <c r="E237" s="6" t="s">
        <v>21</v>
      </c>
      <c r="F237" s="169">
        <v>0</v>
      </c>
      <c r="G237" s="32">
        <f>+D237*F237</f>
        <v>0</v>
      </c>
      <c r="H237" s="32">
        <f>G237*0.25</f>
        <v>0</v>
      </c>
      <c r="I237" s="32"/>
      <c r="J237" s="32">
        <f>G237+H237</f>
        <v>0</v>
      </c>
    </row>
    <row r="238" spans="1:18" x14ac:dyDescent="0.25">
      <c r="A238" s="5"/>
      <c r="B238" s="5"/>
      <c r="C238" s="5"/>
      <c r="D238" s="5"/>
      <c r="E238" s="5"/>
      <c r="F238" s="6"/>
      <c r="G238" s="32"/>
      <c r="H238" s="32"/>
      <c r="I238" s="32"/>
      <c r="J238" s="6"/>
      <c r="O238" s="37"/>
    </row>
    <row r="239" spans="1:18" x14ac:dyDescent="0.25">
      <c r="A239" s="104"/>
      <c r="B239" s="104"/>
      <c r="C239" s="104"/>
      <c r="D239" s="104"/>
      <c r="E239" s="104"/>
      <c r="F239" s="105" t="s">
        <v>156</v>
      </c>
      <c r="G239" s="105">
        <f>SUM(G216:G237)</f>
        <v>0</v>
      </c>
      <c r="H239" s="105">
        <f>SUM(H216:H237)</f>
        <v>0</v>
      </c>
      <c r="I239" s="105">
        <f>SUM(I222:I237)</f>
        <v>0</v>
      </c>
      <c r="J239" s="105">
        <f>SUM(J216:J237)</f>
        <v>0</v>
      </c>
      <c r="M239" s="37"/>
      <c r="O239" s="37"/>
    </row>
    <row r="240" spans="1:18" x14ac:dyDescent="0.25">
      <c r="A240" s="42"/>
      <c r="B240" s="42"/>
      <c r="C240" s="42"/>
      <c r="D240" s="42"/>
      <c r="E240" s="42"/>
      <c r="F240" s="52"/>
      <c r="G240" s="52"/>
      <c r="H240" s="53"/>
      <c r="I240" s="54"/>
      <c r="O240" s="37"/>
    </row>
    <row r="241" spans="1:15" x14ac:dyDescent="0.25">
      <c r="A241" s="42"/>
      <c r="B241" s="42"/>
      <c r="C241" s="42"/>
      <c r="D241" s="42"/>
      <c r="E241" s="42"/>
      <c r="F241" s="52"/>
      <c r="G241" s="52"/>
      <c r="H241" s="53"/>
      <c r="I241" s="54"/>
      <c r="O241" s="37"/>
    </row>
    <row r="242" spans="1:15" x14ac:dyDescent="0.25">
      <c r="A242" s="42"/>
      <c r="B242" s="42"/>
      <c r="C242" s="42"/>
      <c r="D242" s="42"/>
      <c r="E242" s="42"/>
      <c r="F242" s="52"/>
      <c r="G242" s="52"/>
      <c r="H242" s="53"/>
      <c r="I242" s="54"/>
      <c r="O242" s="37"/>
    </row>
    <row r="243" spans="1:15" x14ac:dyDescent="0.25">
      <c r="A243" s="91" t="s">
        <v>157</v>
      </c>
      <c r="B243" s="91" t="s">
        <v>158</v>
      </c>
      <c r="C243" s="92"/>
      <c r="D243" s="109"/>
      <c r="E243" s="92"/>
      <c r="F243" s="110"/>
      <c r="G243" s="110"/>
      <c r="H243" s="92"/>
      <c r="I243" s="111"/>
      <c r="J243" s="111"/>
    </row>
    <row r="244" spans="1:15" x14ac:dyDescent="0.25">
      <c r="A244" s="26"/>
      <c r="B244" s="27"/>
      <c r="C244" s="5"/>
      <c r="D244" s="5"/>
      <c r="E244" s="5"/>
      <c r="F244" s="6"/>
      <c r="G244" s="6"/>
      <c r="H244" s="6"/>
      <c r="I244" s="6"/>
    </row>
    <row r="245" spans="1:15" x14ac:dyDescent="0.25">
      <c r="A245" s="5" t="s">
        <v>159</v>
      </c>
      <c r="B245" s="27" t="s">
        <v>160</v>
      </c>
      <c r="C245" s="6"/>
      <c r="D245" s="49"/>
      <c r="E245" s="6"/>
      <c r="F245" s="6"/>
      <c r="G245" s="6"/>
      <c r="H245" s="35"/>
      <c r="I245" s="35"/>
      <c r="J245" s="35"/>
    </row>
    <row r="246" spans="1:15" ht="68.25" customHeight="1" x14ac:dyDescent="0.25">
      <c r="A246" s="5"/>
      <c r="B246" s="140" t="s">
        <v>161</v>
      </c>
      <c r="C246" s="140"/>
      <c r="D246" s="140"/>
      <c r="E246" s="140"/>
      <c r="F246" s="143"/>
      <c r="G246" s="143"/>
      <c r="H246" s="143"/>
      <c r="I246" s="143"/>
      <c r="J246" s="143"/>
    </row>
    <row r="247" spans="1:15" ht="16.5" customHeight="1" x14ac:dyDescent="0.25">
      <c r="A247" s="5"/>
      <c r="B247" s="140" t="s">
        <v>162</v>
      </c>
      <c r="C247" s="140"/>
      <c r="D247" s="140"/>
      <c r="E247" s="140"/>
      <c r="F247" s="143"/>
      <c r="G247" s="143"/>
      <c r="H247" s="143"/>
      <c r="I247" s="143"/>
      <c r="J247" s="143"/>
    </row>
    <row r="248" spans="1:15" x14ac:dyDescent="0.25">
      <c r="B248" s="55" t="s">
        <v>163</v>
      </c>
      <c r="G248" s="56" t="s">
        <v>164</v>
      </c>
      <c r="H248" s="32"/>
      <c r="I248" s="32"/>
      <c r="J248" s="6"/>
    </row>
    <row r="249" spans="1:15" x14ac:dyDescent="0.25">
      <c r="A249" s="5"/>
      <c r="B249" s="48"/>
      <c r="C249" s="6" t="s">
        <v>75</v>
      </c>
      <c r="D249" s="10">
        <f>D261+D263+D265+D267+D269+D272+D274+D276+D278+D280+D282+D284+D286+D288+D290+D292+D294+D296+D298+D300+D302+D304+D306</f>
        <v>61</v>
      </c>
      <c r="E249" s="6" t="s">
        <v>21</v>
      </c>
      <c r="F249" s="169">
        <v>0</v>
      </c>
      <c r="G249" s="32">
        <f>D249*F249</f>
        <v>0</v>
      </c>
      <c r="H249" s="32">
        <f>G249*0.25</f>
        <v>0</v>
      </c>
      <c r="I249" s="32"/>
      <c r="J249" s="32">
        <f>G249+H249</f>
        <v>0</v>
      </c>
      <c r="K249" s="32"/>
    </row>
    <row r="250" spans="1:15" x14ac:dyDescent="0.25">
      <c r="B250" s="55" t="s">
        <v>165</v>
      </c>
      <c r="G250" s="56" t="s">
        <v>166</v>
      </c>
      <c r="H250" s="32"/>
      <c r="I250" s="32"/>
      <c r="J250" s="6"/>
    </row>
    <row r="251" spans="1:15" x14ac:dyDescent="0.25">
      <c r="A251" s="5"/>
      <c r="B251" s="48"/>
      <c r="C251" s="6" t="s">
        <v>75</v>
      </c>
      <c r="D251" s="10">
        <f>D308+D310+D312+D314+D316+D318+D320+D323+D325+D327+D329+D331+D333+D335+D337+D339+D341+D343+D345+D347</f>
        <v>181</v>
      </c>
      <c r="E251" s="6" t="s">
        <v>21</v>
      </c>
      <c r="F251" s="169">
        <v>0</v>
      </c>
      <c r="G251" s="32">
        <f>D251*F251</f>
        <v>0</v>
      </c>
      <c r="H251" s="32">
        <f>G251*0.25</f>
        <v>0</v>
      </c>
      <c r="I251" s="32"/>
      <c r="J251" s="32">
        <f>G251+H251</f>
        <v>0</v>
      </c>
      <c r="K251" s="32"/>
    </row>
    <row r="252" spans="1:15" ht="16.5" customHeight="1" x14ac:dyDescent="0.25">
      <c r="B252" s="55" t="s">
        <v>167</v>
      </c>
      <c r="D252" s="57"/>
      <c r="G252" s="58" t="s">
        <v>168</v>
      </c>
      <c r="H252" s="32"/>
      <c r="I252" s="32"/>
      <c r="J252" s="6"/>
    </row>
    <row r="253" spans="1:15" ht="15" x14ac:dyDescent="0.25">
      <c r="A253" s="5"/>
      <c r="B253" s="48"/>
      <c r="C253" s="6" t="s">
        <v>46</v>
      </c>
      <c r="D253" s="15">
        <v>84</v>
      </c>
      <c r="E253" s="6" t="s">
        <v>21</v>
      </c>
      <c r="F253" s="169">
        <v>0</v>
      </c>
      <c r="G253" s="32">
        <f>D253*F253</f>
        <v>0</v>
      </c>
      <c r="H253" s="32">
        <f>G253*0.25</f>
        <v>0</v>
      </c>
      <c r="I253" s="32"/>
      <c r="J253" s="32">
        <f>G253+H253</f>
        <v>0</v>
      </c>
    </row>
    <row r="254" spans="1:15" x14ac:dyDescent="0.25">
      <c r="A254" s="5"/>
      <c r="B254" s="5"/>
      <c r="C254" s="5"/>
      <c r="D254" s="5"/>
      <c r="F254" s="6"/>
      <c r="G254" s="32"/>
      <c r="H254" s="32"/>
      <c r="I254" s="32"/>
      <c r="J254" s="6"/>
    </row>
    <row r="255" spans="1:15" x14ac:dyDescent="0.25">
      <c r="A255" s="5" t="s">
        <v>169</v>
      </c>
      <c r="B255" s="27" t="s">
        <v>170</v>
      </c>
      <c r="C255" s="5"/>
      <c r="D255" s="10"/>
      <c r="E255" s="5"/>
      <c r="F255" s="6"/>
      <c r="G255" s="32"/>
      <c r="H255" s="32"/>
      <c r="I255" s="32"/>
      <c r="J255" s="6"/>
    </row>
    <row r="256" spans="1:15" x14ac:dyDescent="0.25">
      <c r="A256" s="5"/>
      <c r="B256" s="5" t="s">
        <v>171</v>
      </c>
      <c r="C256" s="5"/>
      <c r="D256" s="10"/>
      <c r="E256" s="5"/>
      <c r="F256" s="6"/>
      <c r="G256" s="32"/>
      <c r="H256" s="32"/>
      <c r="I256" s="32"/>
      <c r="J256" s="6"/>
    </row>
    <row r="257" spans="1:10" ht="27.75" customHeight="1" x14ac:dyDescent="0.25">
      <c r="A257" s="5"/>
      <c r="B257" s="140" t="s">
        <v>172</v>
      </c>
      <c r="C257" s="140"/>
      <c r="D257" s="140"/>
      <c r="E257" s="140"/>
      <c r="F257" s="143"/>
      <c r="G257" s="143"/>
      <c r="H257" s="143"/>
      <c r="I257" s="143"/>
      <c r="J257" s="143"/>
    </row>
    <row r="258" spans="1:10" ht="15" customHeight="1" x14ac:dyDescent="0.25">
      <c r="A258" s="59"/>
      <c r="B258" s="154" t="s">
        <v>138</v>
      </c>
      <c r="C258" s="154"/>
      <c r="D258" s="154"/>
      <c r="E258" s="154"/>
      <c r="F258" s="6"/>
      <c r="G258" s="32"/>
      <c r="H258" s="32"/>
      <c r="I258" s="32"/>
      <c r="J258" s="6"/>
    </row>
    <row r="259" spans="1:10" ht="15.75" customHeight="1" x14ac:dyDescent="0.25">
      <c r="A259" s="59"/>
      <c r="B259" s="58" t="s">
        <v>173</v>
      </c>
      <c r="C259" s="10"/>
      <c r="D259" s="10"/>
      <c r="E259" s="10"/>
      <c r="F259" s="6"/>
      <c r="G259" s="32"/>
      <c r="H259" s="32"/>
      <c r="I259" s="32"/>
      <c r="J259" s="6"/>
    </row>
    <row r="260" spans="1:10" x14ac:dyDescent="0.25">
      <c r="A260" s="155" t="s">
        <v>174</v>
      </c>
      <c r="B260" s="60" t="s">
        <v>175</v>
      </c>
      <c r="C260" s="6"/>
      <c r="D260" s="17"/>
      <c r="E260" s="6"/>
      <c r="F260" s="32"/>
      <c r="G260" s="32"/>
      <c r="H260" s="32"/>
      <c r="I260" s="32"/>
      <c r="J260" s="6"/>
    </row>
    <row r="261" spans="1:10" x14ac:dyDescent="0.25">
      <c r="A261" s="156"/>
      <c r="B261" s="60"/>
      <c r="C261" s="6" t="s">
        <v>75</v>
      </c>
      <c r="D261" s="10">
        <v>3</v>
      </c>
      <c r="E261" s="6" t="s">
        <v>21</v>
      </c>
      <c r="F261" s="169">
        <v>0</v>
      </c>
      <c r="G261" s="32">
        <f>D261*F261</f>
        <v>0</v>
      </c>
      <c r="H261" s="32"/>
      <c r="I261" s="32">
        <f>G261*0.13</f>
        <v>0</v>
      </c>
      <c r="J261" s="32">
        <f>G261+I261</f>
        <v>0</v>
      </c>
    </row>
    <row r="262" spans="1:10" x14ac:dyDescent="0.25">
      <c r="A262" s="156"/>
      <c r="B262" s="60" t="s">
        <v>176</v>
      </c>
      <c r="C262" s="6"/>
      <c r="D262" s="17"/>
      <c r="E262" s="6"/>
      <c r="F262" s="32"/>
      <c r="G262" s="32"/>
      <c r="H262" s="32"/>
      <c r="I262" s="32"/>
      <c r="J262" s="6"/>
    </row>
    <row r="263" spans="1:10" x14ac:dyDescent="0.25">
      <c r="A263" s="156"/>
      <c r="B263" s="60"/>
      <c r="C263" s="6" t="s">
        <v>75</v>
      </c>
      <c r="D263" s="10">
        <v>1</v>
      </c>
      <c r="E263" s="6" t="s">
        <v>21</v>
      </c>
      <c r="F263" s="169">
        <v>0</v>
      </c>
      <c r="G263" s="32">
        <f>D263*F263</f>
        <v>0</v>
      </c>
      <c r="H263" s="32"/>
      <c r="I263" s="32">
        <f>G263*0.13</f>
        <v>0</v>
      </c>
      <c r="J263" s="32">
        <f>G263+I263</f>
        <v>0</v>
      </c>
    </row>
    <row r="264" spans="1:10" x14ac:dyDescent="0.25">
      <c r="A264" s="156"/>
      <c r="B264" s="60" t="s">
        <v>177</v>
      </c>
      <c r="C264" s="6"/>
      <c r="D264" s="17"/>
      <c r="E264" s="6"/>
      <c r="F264" s="32"/>
      <c r="G264" s="32"/>
      <c r="H264" s="32"/>
      <c r="I264" s="32"/>
      <c r="J264" s="6"/>
    </row>
    <row r="265" spans="1:10" x14ac:dyDescent="0.25">
      <c r="A265" s="156"/>
      <c r="B265" s="60"/>
      <c r="C265" s="6" t="s">
        <v>75</v>
      </c>
      <c r="D265" s="10">
        <v>1</v>
      </c>
      <c r="E265" s="6" t="s">
        <v>21</v>
      </c>
      <c r="F265" s="169">
        <v>0</v>
      </c>
      <c r="G265" s="32">
        <f>D265*F265</f>
        <v>0</v>
      </c>
      <c r="H265" s="32"/>
      <c r="I265" s="32">
        <f>G265*0.13</f>
        <v>0</v>
      </c>
      <c r="J265" s="32">
        <f>G265+I265</f>
        <v>0</v>
      </c>
    </row>
    <row r="266" spans="1:10" x14ac:dyDescent="0.25">
      <c r="A266" s="156"/>
      <c r="B266" s="60" t="s">
        <v>178</v>
      </c>
      <c r="C266" s="6"/>
      <c r="D266" s="17"/>
      <c r="E266" s="6"/>
      <c r="F266" s="32"/>
      <c r="G266" s="32"/>
      <c r="H266" s="32"/>
      <c r="I266" s="32"/>
      <c r="J266" s="6"/>
    </row>
    <row r="267" spans="1:10" x14ac:dyDescent="0.25">
      <c r="A267" s="156"/>
      <c r="B267" s="60"/>
      <c r="C267" s="6" t="s">
        <v>75</v>
      </c>
      <c r="D267" s="10">
        <v>2</v>
      </c>
      <c r="E267" s="6" t="s">
        <v>21</v>
      </c>
      <c r="F267" s="169">
        <v>0</v>
      </c>
      <c r="G267" s="32">
        <f>D267*F267</f>
        <v>0</v>
      </c>
      <c r="H267" s="32"/>
      <c r="I267" s="32">
        <f>G267*0.13</f>
        <v>0</v>
      </c>
      <c r="J267" s="32">
        <f>G267+I267</f>
        <v>0</v>
      </c>
    </row>
    <row r="268" spans="1:10" x14ac:dyDescent="0.25">
      <c r="A268" s="156"/>
      <c r="B268" s="60" t="s">
        <v>179</v>
      </c>
      <c r="C268" s="6"/>
      <c r="D268" s="17"/>
      <c r="E268" s="6"/>
      <c r="F268" s="32"/>
      <c r="G268" s="32"/>
      <c r="H268" s="32"/>
      <c r="I268" s="32"/>
      <c r="J268" s="6"/>
    </row>
    <row r="269" spans="1:10" x14ac:dyDescent="0.25">
      <c r="A269" s="156"/>
      <c r="B269" s="60"/>
      <c r="C269" s="6" t="s">
        <v>75</v>
      </c>
      <c r="D269" s="10">
        <v>2</v>
      </c>
      <c r="E269" s="6" t="s">
        <v>21</v>
      </c>
      <c r="F269" s="169">
        <v>0</v>
      </c>
      <c r="G269" s="32">
        <f>D269*F269</f>
        <v>0</v>
      </c>
      <c r="H269" s="32"/>
      <c r="I269" s="32">
        <f>G269*0.13</f>
        <v>0</v>
      </c>
      <c r="J269" s="32">
        <f>G269+I269</f>
        <v>0</v>
      </c>
    </row>
    <row r="270" spans="1:10" x14ac:dyDescent="0.25">
      <c r="A270" s="5"/>
      <c r="B270" s="27"/>
      <c r="C270" s="6"/>
      <c r="D270" s="49"/>
      <c r="E270" s="6"/>
      <c r="F270" s="107"/>
      <c r="G270" s="107" t="s">
        <v>13</v>
      </c>
      <c r="H270" s="108" t="s">
        <v>14</v>
      </c>
      <c r="I270" s="108" t="s">
        <v>15</v>
      </c>
      <c r="J270" s="108" t="s">
        <v>16</v>
      </c>
    </row>
    <row r="271" spans="1:10" x14ac:dyDescent="0.25">
      <c r="A271" s="157" t="s">
        <v>174</v>
      </c>
      <c r="B271" s="60" t="s">
        <v>180</v>
      </c>
      <c r="C271" s="6"/>
      <c r="D271" s="17"/>
      <c r="E271" s="6"/>
      <c r="F271" s="32"/>
      <c r="G271" s="32"/>
      <c r="H271" s="32"/>
      <c r="I271" s="32"/>
      <c r="J271" s="6"/>
    </row>
    <row r="272" spans="1:10" x14ac:dyDescent="0.25">
      <c r="A272" s="158"/>
      <c r="B272" s="60"/>
      <c r="C272" s="6" t="s">
        <v>75</v>
      </c>
      <c r="D272" s="10">
        <f>3+2</f>
        <v>5</v>
      </c>
      <c r="E272" s="6" t="s">
        <v>21</v>
      </c>
      <c r="F272" s="169">
        <v>0</v>
      </c>
      <c r="G272" s="32">
        <f>D272*F272</f>
        <v>0</v>
      </c>
      <c r="H272" s="32"/>
      <c r="I272" s="32">
        <f>G272*0.13</f>
        <v>0</v>
      </c>
      <c r="J272" s="32">
        <f>G272+I272</f>
        <v>0</v>
      </c>
    </row>
    <row r="273" spans="1:10" x14ac:dyDescent="0.25">
      <c r="A273" s="158"/>
      <c r="B273" s="60" t="s">
        <v>181</v>
      </c>
      <c r="C273" s="6"/>
      <c r="D273" s="17"/>
      <c r="E273" s="6"/>
      <c r="F273" s="32"/>
      <c r="G273" s="32"/>
      <c r="H273" s="32"/>
      <c r="I273" s="32"/>
      <c r="J273" s="6"/>
    </row>
    <row r="274" spans="1:10" x14ac:dyDescent="0.25">
      <c r="A274" s="158"/>
      <c r="B274" s="60"/>
      <c r="C274" s="6" t="s">
        <v>75</v>
      </c>
      <c r="D274" s="10">
        <v>3</v>
      </c>
      <c r="E274" s="6" t="s">
        <v>21</v>
      </c>
      <c r="F274" s="169">
        <v>0</v>
      </c>
      <c r="G274" s="32">
        <f>D274*F274</f>
        <v>0</v>
      </c>
      <c r="H274" s="32"/>
      <c r="I274" s="32">
        <f>G274*0.13</f>
        <v>0</v>
      </c>
      <c r="J274" s="32">
        <f>G274+I274</f>
        <v>0</v>
      </c>
    </row>
    <row r="275" spans="1:10" x14ac:dyDescent="0.25">
      <c r="A275" s="158"/>
      <c r="B275" s="60" t="s">
        <v>182</v>
      </c>
      <c r="C275" s="6"/>
      <c r="D275" s="17"/>
      <c r="E275" s="6"/>
      <c r="F275" s="32"/>
      <c r="G275" s="32"/>
      <c r="H275" s="32"/>
      <c r="I275" s="32"/>
      <c r="J275" s="6"/>
    </row>
    <row r="276" spans="1:10" x14ac:dyDescent="0.25">
      <c r="A276" s="158"/>
      <c r="B276" s="60"/>
      <c r="C276" s="6" t="s">
        <v>75</v>
      </c>
      <c r="D276" s="10">
        <v>2</v>
      </c>
      <c r="E276" s="6" t="s">
        <v>21</v>
      </c>
      <c r="F276" s="169">
        <v>0</v>
      </c>
      <c r="G276" s="32">
        <f>D276*F276</f>
        <v>0</v>
      </c>
      <c r="H276" s="32"/>
      <c r="I276" s="32">
        <f>G276*0.13</f>
        <v>0</v>
      </c>
      <c r="J276" s="32">
        <f>G276+I276</f>
        <v>0</v>
      </c>
    </row>
    <row r="277" spans="1:10" x14ac:dyDescent="0.25">
      <c r="A277" s="158"/>
      <c r="B277" s="60" t="s">
        <v>183</v>
      </c>
      <c r="C277" s="6"/>
      <c r="D277" s="17"/>
      <c r="E277" s="6"/>
      <c r="F277" s="32"/>
      <c r="G277" s="32"/>
      <c r="H277" s="32"/>
      <c r="I277" s="32"/>
      <c r="J277" s="6"/>
    </row>
    <row r="278" spans="1:10" x14ac:dyDescent="0.25">
      <c r="A278" s="158"/>
      <c r="B278" s="60"/>
      <c r="C278" s="6" t="s">
        <v>75</v>
      </c>
      <c r="D278" s="10">
        <f>3+1</f>
        <v>4</v>
      </c>
      <c r="E278" s="6" t="s">
        <v>21</v>
      </c>
      <c r="F278" s="169">
        <v>0</v>
      </c>
      <c r="G278" s="32">
        <f>D278*F278</f>
        <v>0</v>
      </c>
      <c r="H278" s="32"/>
      <c r="I278" s="32">
        <f>G278*0.13</f>
        <v>0</v>
      </c>
      <c r="J278" s="32">
        <f>G278+I278</f>
        <v>0</v>
      </c>
    </row>
    <row r="279" spans="1:10" x14ac:dyDescent="0.25">
      <c r="A279" s="158"/>
      <c r="B279" s="60" t="s">
        <v>184</v>
      </c>
      <c r="C279" s="6"/>
      <c r="D279" s="17"/>
      <c r="E279" s="6"/>
      <c r="F279" s="32"/>
      <c r="G279" s="32"/>
      <c r="H279" s="32"/>
      <c r="I279" s="32"/>
      <c r="J279" s="6"/>
    </row>
    <row r="280" spans="1:10" x14ac:dyDescent="0.25">
      <c r="A280" s="158"/>
      <c r="B280" s="60"/>
      <c r="C280" s="6" t="s">
        <v>75</v>
      </c>
      <c r="D280" s="10">
        <f>3+2</f>
        <v>5</v>
      </c>
      <c r="E280" s="6" t="s">
        <v>21</v>
      </c>
      <c r="F280" s="169">
        <v>0</v>
      </c>
      <c r="G280" s="32">
        <f>D280*F280</f>
        <v>0</v>
      </c>
      <c r="H280" s="32"/>
      <c r="I280" s="32">
        <f>G280*0.13</f>
        <v>0</v>
      </c>
      <c r="J280" s="32">
        <f>G280+I280</f>
        <v>0</v>
      </c>
    </row>
    <row r="281" spans="1:10" x14ac:dyDescent="0.25">
      <c r="A281" s="158"/>
      <c r="B281" s="60" t="s">
        <v>185</v>
      </c>
      <c r="C281" s="6"/>
      <c r="D281" s="17"/>
      <c r="E281" s="6"/>
      <c r="F281" s="32"/>
      <c r="G281" s="32"/>
      <c r="H281" s="32"/>
      <c r="I281" s="32"/>
      <c r="J281" s="6"/>
    </row>
    <row r="282" spans="1:10" x14ac:dyDescent="0.25">
      <c r="A282" s="158"/>
      <c r="B282" s="60"/>
      <c r="C282" s="6" t="s">
        <v>75</v>
      </c>
      <c r="D282" s="10">
        <v>4</v>
      </c>
      <c r="E282" s="6" t="s">
        <v>21</v>
      </c>
      <c r="F282" s="169">
        <v>0</v>
      </c>
      <c r="G282" s="32">
        <f>D282*F282</f>
        <v>0</v>
      </c>
      <c r="H282" s="32"/>
      <c r="I282" s="32">
        <f>G282*0.13</f>
        <v>0</v>
      </c>
      <c r="J282" s="32">
        <f>G282+I282</f>
        <v>0</v>
      </c>
    </row>
    <row r="283" spans="1:10" x14ac:dyDescent="0.25">
      <c r="A283" s="158"/>
      <c r="B283" s="60" t="s">
        <v>186</v>
      </c>
      <c r="C283" s="6"/>
      <c r="D283" s="17"/>
      <c r="E283" s="6"/>
      <c r="F283" s="32"/>
      <c r="G283" s="32"/>
      <c r="H283" s="32"/>
      <c r="I283" s="32"/>
      <c r="J283" s="6"/>
    </row>
    <row r="284" spans="1:10" x14ac:dyDescent="0.25">
      <c r="A284" s="158"/>
      <c r="B284" s="60"/>
      <c r="C284" s="6" t="s">
        <v>75</v>
      </c>
      <c r="D284" s="10">
        <v>3</v>
      </c>
      <c r="E284" s="6" t="s">
        <v>21</v>
      </c>
      <c r="F284" s="169">
        <v>0</v>
      </c>
      <c r="G284" s="32">
        <f>D284*F284</f>
        <v>0</v>
      </c>
      <c r="H284" s="32"/>
      <c r="I284" s="32">
        <f>G284*0.13</f>
        <v>0</v>
      </c>
      <c r="J284" s="32">
        <f>G284+I284</f>
        <v>0</v>
      </c>
    </row>
    <row r="285" spans="1:10" x14ac:dyDescent="0.25">
      <c r="A285" s="158"/>
      <c r="B285" s="60" t="s">
        <v>187</v>
      </c>
      <c r="C285" s="6"/>
      <c r="D285" s="17"/>
      <c r="E285" s="6"/>
      <c r="F285" s="32"/>
      <c r="G285" s="32"/>
      <c r="H285" s="32"/>
      <c r="I285" s="32"/>
      <c r="J285" s="6"/>
    </row>
    <row r="286" spans="1:10" x14ac:dyDescent="0.25">
      <c r="A286" s="158"/>
      <c r="B286" s="60"/>
      <c r="C286" s="6" t="s">
        <v>75</v>
      </c>
      <c r="D286" s="10">
        <v>10</v>
      </c>
      <c r="E286" s="6" t="s">
        <v>21</v>
      </c>
      <c r="F286" s="169">
        <v>0</v>
      </c>
      <c r="G286" s="32">
        <f>D286*F286</f>
        <v>0</v>
      </c>
      <c r="H286" s="32"/>
      <c r="I286" s="32">
        <f>G286*0.13</f>
        <v>0</v>
      </c>
      <c r="J286" s="32">
        <f>G286+I286</f>
        <v>0</v>
      </c>
    </row>
    <row r="287" spans="1:10" ht="12.75" customHeight="1" x14ac:dyDescent="0.25">
      <c r="A287" s="158"/>
      <c r="B287" s="60" t="s">
        <v>188</v>
      </c>
      <c r="C287" s="6"/>
      <c r="D287" s="17"/>
      <c r="E287" s="6"/>
      <c r="F287" s="32"/>
      <c r="G287" s="32"/>
      <c r="H287" s="32"/>
      <c r="I287" s="32"/>
      <c r="J287" s="6"/>
    </row>
    <row r="288" spans="1:10" x14ac:dyDescent="0.25">
      <c r="A288" s="158"/>
      <c r="B288" s="60"/>
      <c r="C288" s="6" t="s">
        <v>75</v>
      </c>
      <c r="D288" s="10">
        <v>1</v>
      </c>
      <c r="E288" s="6" t="s">
        <v>21</v>
      </c>
      <c r="F288" s="169">
        <v>0</v>
      </c>
      <c r="G288" s="32">
        <f>D288*F288</f>
        <v>0</v>
      </c>
      <c r="H288" s="32"/>
      <c r="I288" s="32">
        <f>G288*0.13</f>
        <v>0</v>
      </c>
      <c r="J288" s="32">
        <f>G288+I288</f>
        <v>0</v>
      </c>
    </row>
    <row r="289" spans="1:10" s="5" customFormat="1" x14ac:dyDescent="0.25">
      <c r="A289" s="158"/>
      <c r="B289" s="60" t="s">
        <v>189</v>
      </c>
      <c r="C289" s="6"/>
      <c r="D289" s="10"/>
      <c r="E289" s="6"/>
      <c r="F289" s="32"/>
      <c r="G289" s="32"/>
      <c r="H289" s="32"/>
      <c r="I289" s="32"/>
      <c r="J289" s="6"/>
    </row>
    <row r="290" spans="1:10" s="5" customFormat="1" x14ac:dyDescent="0.25">
      <c r="A290" s="158"/>
      <c r="B290" s="60"/>
      <c r="C290" s="6" t="s">
        <v>75</v>
      </c>
      <c r="D290" s="10">
        <v>2</v>
      </c>
      <c r="E290" s="6" t="s">
        <v>21</v>
      </c>
      <c r="F290" s="169">
        <v>0</v>
      </c>
      <c r="G290" s="32">
        <f>D290*F290</f>
        <v>0</v>
      </c>
      <c r="H290" s="32"/>
      <c r="I290" s="32">
        <f>G290*0.13</f>
        <v>0</v>
      </c>
      <c r="J290" s="32">
        <f>G290+I290</f>
        <v>0</v>
      </c>
    </row>
    <row r="291" spans="1:10" s="5" customFormat="1" x14ac:dyDescent="0.25">
      <c r="A291" s="158"/>
      <c r="B291" s="60" t="s">
        <v>190</v>
      </c>
      <c r="C291" s="6"/>
      <c r="D291" s="10"/>
      <c r="E291" s="6"/>
      <c r="F291" s="32"/>
      <c r="G291" s="32"/>
      <c r="H291" s="32"/>
      <c r="I291" s="32"/>
      <c r="J291" s="6"/>
    </row>
    <row r="292" spans="1:10" s="5" customFormat="1" x14ac:dyDescent="0.25">
      <c r="A292" s="158"/>
      <c r="B292" s="60"/>
      <c r="C292" s="6" t="s">
        <v>75</v>
      </c>
      <c r="D292" s="10">
        <v>2</v>
      </c>
      <c r="E292" s="6" t="s">
        <v>21</v>
      </c>
      <c r="F292" s="169">
        <v>0</v>
      </c>
      <c r="G292" s="32">
        <f>D292*F292</f>
        <v>0</v>
      </c>
      <c r="H292" s="32"/>
      <c r="I292" s="32">
        <f>G292*0.13</f>
        <v>0</v>
      </c>
      <c r="J292" s="32">
        <f>G292+I292</f>
        <v>0</v>
      </c>
    </row>
    <row r="293" spans="1:10" s="5" customFormat="1" x14ac:dyDescent="0.25">
      <c r="A293" s="158"/>
      <c r="B293" s="60" t="s">
        <v>191</v>
      </c>
      <c r="C293" s="6"/>
      <c r="D293" s="10"/>
      <c r="E293" s="6"/>
      <c r="F293" s="32"/>
      <c r="G293" s="32"/>
      <c r="H293" s="32"/>
      <c r="I293" s="32"/>
      <c r="J293" s="6"/>
    </row>
    <row r="294" spans="1:10" s="5" customFormat="1" x14ac:dyDescent="0.25">
      <c r="A294" s="158"/>
      <c r="B294" s="60"/>
      <c r="C294" s="6" t="s">
        <v>75</v>
      </c>
      <c r="D294" s="10">
        <f>1+1</f>
        <v>2</v>
      </c>
      <c r="E294" s="6" t="s">
        <v>21</v>
      </c>
      <c r="F294" s="169">
        <v>0</v>
      </c>
      <c r="G294" s="32">
        <f>D294*F294</f>
        <v>0</v>
      </c>
      <c r="H294" s="32"/>
      <c r="I294" s="32">
        <f>G294*0.13</f>
        <v>0</v>
      </c>
      <c r="J294" s="32">
        <f>G294+I294</f>
        <v>0</v>
      </c>
    </row>
    <row r="295" spans="1:10" s="5" customFormat="1" x14ac:dyDescent="0.25">
      <c r="A295" s="158"/>
      <c r="B295" s="60" t="s">
        <v>192</v>
      </c>
      <c r="C295" s="6"/>
      <c r="D295" s="10"/>
      <c r="E295" s="6"/>
      <c r="F295" s="32"/>
      <c r="G295" s="32"/>
      <c r="H295" s="32"/>
      <c r="I295" s="32"/>
      <c r="J295" s="6"/>
    </row>
    <row r="296" spans="1:10" s="5" customFormat="1" x14ac:dyDescent="0.25">
      <c r="A296" s="158"/>
      <c r="B296" s="60"/>
      <c r="C296" s="6" t="s">
        <v>75</v>
      </c>
      <c r="D296" s="10">
        <v>1</v>
      </c>
      <c r="E296" s="6" t="s">
        <v>21</v>
      </c>
      <c r="F296" s="169">
        <v>0</v>
      </c>
      <c r="G296" s="32">
        <f>D296*F296</f>
        <v>0</v>
      </c>
      <c r="H296" s="32"/>
      <c r="I296" s="32">
        <f>G296*0.13</f>
        <v>0</v>
      </c>
      <c r="J296" s="32">
        <f>G296+I296</f>
        <v>0</v>
      </c>
    </row>
    <row r="297" spans="1:10" s="5" customFormat="1" x14ac:dyDescent="0.25">
      <c r="A297" s="158"/>
      <c r="B297" s="60" t="s">
        <v>193</v>
      </c>
      <c r="C297" s="6"/>
      <c r="D297" s="10"/>
      <c r="E297" s="6"/>
      <c r="F297" s="32"/>
      <c r="G297" s="32"/>
      <c r="H297" s="169"/>
      <c r="I297" s="32"/>
      <c r="J297" s="6"/>
    </row>
    <row r="298" spans="1:10" s="5" customFormat="1" x14ac:dyDescent="0.25">
      <c r="A298" s="158"/>
      <c r="B298" s="60"/>
      <c r="C298" s="6" t="s">
        <v>75</v>
      </c>
      <c r="D298" s="10">
        <v>3</v>
      </c>
      <c r="E298" s="6" t="s">
        <v>21</v>
      </c>
      <c r="F298" s="169">
        <v>0</v>
      </c>
      <c r="G298" s="32">
        <f>D298*F298</f>
        <v>0</v>
      </c>
      <c r="H298" s="32"/>
      <c r="I298" s="32">
        <f>G298*0.13</f>
        <v>0</v>
      </c>
      <c r="J298" s="32">
        <f>G298+I298</f>
        <v>0</v>
      </c>
    </row>
    <row r="299" spans="1:10" s="5" customFormat="1" x14ac:dyDescent="0.25">
      <c r="A299" s="158"/>
      <c r="B299" s="60" t="s">
        <v>194</v>
      </c>
      <c r="C299" s="6"/>
      <c r="D299" s="10"/>
      <c r="E299" s="6"/>
      <c r="F299" s="32"/>
      <c r="G299" s="32"/>
      <c r="H299" s="32"/>
      <c r="I299" s="32"/>
      <c r="J299" s="6"/>
    </row>
    <row r="300" spans="1:10" s="5" customFormat="1" x14ac:dyDescent="0.25">
      <c r="A300" s="158"/>
      <c r="B300" s="60"/>
      <c r="C300" s="6" t="s">
        <v>75</v>
      </c>
      <c r="D300" s="10">
        <v>1</v>
      </c>
      <c r="E300" s="6" t="s">
        <v>21</v>
      </c>
      <c r="F300" s="169">
        <v>0</v>
      </c>
      <c r="G300" s="32">
        <f>D300*F300</f>
        <v>0</v>
      </c>
      <c r="H300" s="32"/>
      <c r="I300" s="32">
        <f>G300*0.13</f>
        <v>0</v>
      </c>
      <c r="J300" s="32">
        <f>G300+I300</f>
        <v>0</v>
      </c>
    </row>
    <row r="301" spans="1:10" s="5" customFormat="1" x14ac:dyDescent="0.25">
      <c r="A301" s="158"/>
      <c r="B301" s="60" t="s">
        <v>195</v>
      </c>
      <c r="C301" s="6"/>
      <c r="D301" s="10"/>
      <c r="E301" s="6"/>
      <c r="F301" s="32"/>
      <c r="G301" s="32"/>
      <c r="H301" s="32"/>
      <c r="I301" s="32"/>
      <c r="J301" s="6"/>
    </row>
    <row r="302" spans="1:10" s="5" customFormat="1" x14ac:dyDescent="0.25">
      <c r="A302" s="158"/>
      <c r="B302" s="60"/>
      <c r="C302" s="6" t="s">
        <v>75</v>
      </c>
      <c r="D302" s="10">
        <v>1</v>
      </c>
      <c r="E302" s="6" t="s">
        <v>21</v>
      </c>
      <c r="F302" s="169">
        <v>0</v>
      </c>
      <c r="G302" s="32">
        <f>D302*F302</f>
        <v>0</v>
      </c>
      <c r="H302" s="32"/>
      <c r="I302" s="32">
        <f>G302*0.13</f>
        <v>0</v>
      </c>
      <c r="J302" s="32">
        <f>G302+I302</f>
        <v>0</v>
      </c>
    </row>
    <row r="303" spans="1:10" s="5" customFormat="1" x14ac:dyDescent="0.25">
      <c r="A303" s="158"/>
      <c r="B303" s="60" t="s">
        <v>196</v>
      </c>
      <c r="C303" s="6"/>
      <c r="D303" s="10"/>
      <c r="E303" s="6"/>
      <c r="F303" s="32"/>
      <c r="G303" s="32"/>
      <c r="H303" s="32"/>
      <c r="I303" s="32"/>
      <c r="J303" s="6"/>
    </row>
    <row r="304" spans="1:10" s="5" customFormat="1" x14ac:dyDescent="0.25">
      <c r="A304" s="158"/>
      <c r="B304" s="60"/>
      <c r="C304" s="6" t="s">
        <v>75</v>
      </c>
      <c r="D304" s="10">
        <v>1</v>
      </c>
      <c r="E304" s="6" t="s">
        <v>21</v>
      </c>
      <c r="F304" s="169">
        <v>0</v>
      </c>
      <c r="G304" s="32">
        <f>D304*F304</f>
        <v>0</v>
      </c>
      <c r="H304" s="32"/>
      <c r="I304" s="32">
        <f>G304*0.13</f>
        <v>0</v>
      </c>
      <c r="J304" s="32">
        <f>G304+I304</f>
        <v>0</v>
      </c>
    </row>
    <row r="305" spans="1:18" s="5" customFormat="1" x14ac:dyDescent="0.25">
      <c r="A305" s="158"/>
      <c r="B305" s="60" t="s">
        <v>197</v>
      </c>
      <c r="C305" s="6"/>
      <c r="D305" s="10"/>
      <c r="E305" s="6"/>
      <c r="F305" s="32"/>
      <c r="G305" s="32"/>
      <c r="H305" s="32"/>
      <c r="I305" s="32"/>
      <c r="J305" s="6"/>
    </row>
    <row r="306" spans="1:18" s="5" customFormat="1" x14ac:dyDescent="0.25">
      <c r="A306" s="159"/>
      <c r="B306" s="60"/>
      <c r="C306" s="6" t="s">
        <v>75</v>
      </c>
      <c r="D306" s="10">
        <v>2</v>
      </c>
      <c r="E306" s="6" t="s">
        <v>21</v>
      </c>
      <c r="F306" s="169">
        <v>0</v>
      </c>
      <c r="G306" s="32">
        <f>D306*F306</f>
        <v>0</v>
      </c>
      <c r="H306" s="32"/>
      <c r="I306" s="32">
        <f>G306*0.13</f>
        <v>0</v>
      </c>
      <c r="J306" s="32">
        <f>G306+I306</f>
        <v>0</v>
      </c>
    </row>
    <row r="307" spans="1:18" ht="12.75" customHeight="1" x14ac:dyDescent="0.25">
      <c r="A307" s="161" t="s">
        <v>198</v>
      </c>
      <c r="B307" s="60" t="s">
        <v>199</v>
      </c>
      <c r="C307" s="6"/>
      <c r="D307" s="10"/>
      <c r="E307" s="6"/>
      <c r="F307" s="32"/>
      <c r="G307" s="32"/>
      <c r="H307" s="32"/>
      <c r="I307" s="32"/>
      <c r="J307" s="6"/>
    </row>
    <row r="308" spans="1:18" ht="12.75" customHeight="1" x14ac:dyDescent="0.25">
      <c r="A308" s="156"/>
      <c r="B308" s="60"/>
      <c r="C308" s="6" t="s">
        <v>75</v>
      </c>
      <c r="D308" s="10">
        <v>5</v>
      </c>
      <c r="E308" s="6" t="s">
        <v>21</v>
      </c>
      <c r="F308" s="169">
        <v>0</v>
      </c>
      <c r="G308" s="32">
        <f>D308*F308</f>
        <v>0</v>
      </c>
      <c r="H308" s="32"/>
      <c r="I308" s="32">
        <f>G308*0.13</f>
        <v>0</v>
      </c>
      <c r="J308" s="32">
        <f>G308+I308</f>
        <v>0</v>
      </c>
    </row>
    <row r="309" spans="1:18" ht="12.75" customHeight="1" x14ac:dyDescent="0.25">
      <c r="A309" s="156"/>
      <c r="B309" s="60" t="s">
        <v>200</v>
      </c>
      <c r="C309" s="6"/>
      <c r="D309" s="10"/>
      <c r="E309" s="6"/>
      <c r="F309" s="32"/>
      <c r="G309" s="32"/>
      <c r="H309" s="32"/>
      <c r="I309" s="32"/>
      <c r="J309" s="6"/>
    </row>
    <row r="310" spans="1:18" ht="12.75" customHeight="1" x14ac:dyDescent="0.25">
      <c r="A310" s="156"/>
      <c r="B310" s="60"/>
      <c r="C310" s="6" t="s">
        <v>75</v>
      </c>
      <c r="D310" s="10">
        <v>3</v>
      </c>
      <c r="E310" s="6" t="s">
        <v>21</v>
      </c>
      <c r="F310" s="169">
        <v>0</v>
      </c>
      <c r="G310" s="32">
        <f>D310*F310</f>
        <v>0</v>
      </c>
      <c r="H310" s="32"/>
      <c r="I310" s="32">
        <f>G310*0.13</f>
        <v>0</v>
      </c>
      <c r="J310" s="32">
        <f>G310+I310</f>
        <v>0</v>
      </c>
    </row>
    <row r="311" spans="1:18" ht="12.75" customHeight="1" x14ac:dyDescent="0.25">
      <c r="A311" s="156"/>
      <c r="B311" s="60" t="s">
        <v>201</v>
      </c>
      <c r="C311" s="6"/>
      <c r="D311" s="10"/>
      <c r="E311" s="6"/>
      <c r="F311" s="32"/>
      <c r="G311" s="32"/>
      <c r="H311" s="32"/>
      <c r="I311" s="32"/>
      <c r="J311" s="6"/>
    </row>
    <row r="312" spans="1:18" ht="12.75" customHeight="1" x14ac:dyDescent="0.25">
      <c r="A312" s="156"/>
      <c r="B312" s="60"/>
      <c r="C312" s="6" t="s">
        <v>75</v>
      </c>
      <c r="D312" s="10">
        <v>7</v>
      </c>
      <c r="E312" s="6" t="s">
        <v>21</v>
      </c>
      <c r="F312" s="169">
        <v>0</v>
      </c>
      <c r="G312" s="32">
        <f>D312*F312</f>
        <v>0</v>
      </c>
      <c r="H312" s="32"/>
      <c r="I312" s="32">
        <f>G312*0.13</f>
        <v>0</v>
      </c>
      <c r="J312" s="32">
        <f>G312+I312</f>
        <v>0</v>
      </c>
    </row>
    <row r="313" spans="1:18" ht="12.75" customHeight="1" x14ac:dyDescent="0.25">
      <c r="A313" s="156"/>
      <c r="B313" s="60" t="s">
        <v>202</v>
      </c>
      <c r="C313" s="6"/>
      <c r="D313" s="10"/>
      <c r="E313" s="6"/>
      <c r="F313" s="32"/>
      <c r="G313" s="32"/>
      <c r="H313" s="32"/>
      <c r="I313" s="32"/>
      <c r="J313" s="6"/>
    </row>
    <row r="314" spans="1:18" ht="12.75" customHeight="1" x14ac:dyDescent="0.25">
      <c r="A314" s="156"/>
      <c r="B314" s="60"/>
      <c r="C314" s="6" t="s">
        <v>75</v>
      </c>
      <c r="D314" s="10">
        <f>1+1</f>
        <v>2</v>
      </c>
      <c r="E314" s="6" t="s">
        <v>21</v>
      </c>
      <c r="F314" s="169">
        <v>0</v>
      </c>
      <c r="G314" s="32">
        <f>D314*F314</f>
        <v>0</v>
      </c>
      <c r="H314" s="32"/>
      <c r="I314" s="32">
        <f>G314*0.13</f>
        <v>0</v>
      </c>
      <c r="J314" s="32">
        <f>G314+I314</f>
        <v>0</v>
      </c>
    </row>
    <row r="315" spans="1:18" ht="12.75" customHeight="1" x14ac:dyDescent="0.25">
      <c r="A315" s="156"/>
      <c r="B315" s="60" t="s">
        <v>203</v>
      </c>
      <c r="C315" s="6"/>
      <c r="D315" s="10"/>
      <c r="E315" s="6"/>
      <c r="F315" s="32"/>
      <c r="G315" s="32"/>
      <c r="H315" s="32"/>
      <c r="I315" s="32"/>
      <c r="J315" s="6"/>
    </row>
    <row r="316" spans="1:18" ht="15" x14ac:dyDescent="0.25">
      <c r="A316" s="156"/>
      <c r="B316" s="60"/>
      <c r="C316" s="6" t="s">
        <v>75</v>
      </c>
      <c r="D316" s="10">
        <v>8</v>
      </c>
      <c r="E316" s="6" t="s">
        <v>21</v>
      </c>
      <c r="F316" s="169">
        <v>0</v>
      </c>
      <c r="G316" s="32">
        <f>D316*F316</f>
        <v>0</v>
      </c>
      <c r="H316" s="32"/>
      <c r="I316" s="32">
        <f>G316*0.13</f>
        <v>0</v>
      </c>
      <c r="J316" s="32">
        <f>G316+I316</f>
        <v>0</v>
      </c>
      <c r="R316" s="61"/>
    </row>
    <row r="317" spans="1:18" ht="15" x14ac:dyDescent="0.25">
      <c r="A317" s="156"/>
      <c r="B317" s="60" t="s">
        <v>204</v>
      </c>
      <c r="C317" s="6"/>
      <c r="D317" s="10"/>
      <c r="E317" s="6"/>
      <c r="F317" s="32"/>
      <c r="G317" s="32"/>
      <c r="H317" s="32"/>
      <c r="I317" s="32"/>
      <c r="J317" s="6"/>
      <c r="R317" s="61"/>
    </row>
    <row r="318" spans="1:18" ht="15" x14ac:dyDescent="0.25">
      <c r="A318" s="156"/>
      <c r="B318" s="60"/>
      <c r="C318" s="6" t="s">
        <v>75</v>
      </c>
      <c r="D318" s="10">
        <f>29+12</f>
        <v>41</v>
      </c>
      <c r="E318" s="6" t="s">
        <v>21</v>
      </c>
      <c r="F318" s="169">
        <v>0</v>
      </c>
      <c r="G318" s="32">
        <f>D318*F318</f>
        <v>0</v>
      </c>
      <c r="H318" s="32"/>
      <c r="I318" s="32">
        <f>G318*0.13</f>
        <v>0</v>
      </c>
      <c r="J318" s="32">
        <f>G318+I318</f>
        <v>0</v>
      </c>
      <c r="R318" s="61"/>
    </row>
    <row r="319" spans="1:18" ht="15" x14ac:dyDescent="0.25">
      <c r="A319" s="156"/>
      <c r="B319" s="60" t="s">
        <v>205</v>
      </c>
      <c r="C319" s="6"/>
      <c r="D319" s="15"/>
      <c r="E319" s="5"/>
      <c r="F319" s="6"/>
      <c r="G319" s="32"/>
      <c r="H319" s="32"/>
      <c r="I319" s="32"/>
      <c r="J319" s="6"/>
      <c r="R319" s="61"/>
    </row>
    <row r="320" spans="1:18" ht="15" x14ac:dyDescent="0.25">
      <c r="A320" s="156"/>
      <c r="B320" s="60"/>
      <c r="C320" s="6" t="s">
        <v>75</v>
      </c>
      <c r="D320" s="10">
        <f>5+8</f>
        <v>13</v>
      </c>
      <c r="E320" s="6" t="s">
        <v>21</v>
      </c>
      <c r="F320" s="169">
        <v>0</v>
      </c>
      <c r="G320" s="32">
        <f>D320*F320</f>
        <v>0</v>
      </c>
      <c r="H320" s="32"/>
      <c r="I320" s="32">
        <f>G320*0.13</f>
        <v>0</v>
      </c>
      <c r="J320" s="32">
        <f>G320+I320</f>
        <v>0</v>
      </c>
      <c r="R320" s="61"/>
    </row>
    <row r="321" spans="1:18" ht="12.75" customHeight="1" x14ac:dyDescent="0.25">
      <c r="A321" s="155" t="s">
        <v>198</v>
      </c>
      <c r="B321" s="27"/>
      <c r="C321" s="6"/>
      <c r="D321" s="49"/>
      <c r="E321" s="6"/>
      <c r="F321" s="107"/>
      <c r="G321" s="107" t="s">
        <v>13</v>
      </c>
      <c r="H321" s="108" t="s">
        <v>14</v>
      </c>
      <c r="I321" s="108" t="s">
        <v>15</v>
      </c>
      <c r="J321" s="108" t="s">
        <v>16</v>
      </c>
    </row>
    <row r="322" spans="1:18" ht="15" x14ac:dyDescent="0.25">
      <c r="A322" s="155"/>
      <c r="B322" s="60" t="s">
        <v>206</v>
      </c>
      <c r="C322" s="6"/>
      <c r="D322" s="15"/>
      <c r="E322" s="5"/>
      <c r="F322" s="6"/>
      <c r="G322" s="32"/>
      <c r="H322" s="32"/>
      <c r="I322" s="32"/>
      <c r="J322" s="6"/>
      <c r="R322" s="61"/>
    </row>
    <row r="323" spans="1:18" ht="15" x14ac:dyDescent="0.25">
      <c r="A323" s="155"/>
      <c r="B323" s="60"/>
      <c r="C323" s="6" t="s">
        <v>75</v>
      </c>
      <c r="D323" s="10">
        <v>7</v>
      </c>
      <c r="E323" s="6" t="s">
        <v>21</v>
      </c>
      <c r="F323" s="169">
        <v>0</v>
      </c>
      <c r="G323" s="32">
        <f>D323*F323</f>
        <v>0</v>
      </c>
      <c r="H323" s="32"/>
      <c r="I323" s="32">
        <f>G323*0.13</f>
        <v>0</v>
      </c>
      <c r="J323" s="32">
        <f>G323+I323</f>
        <v>0</v>
      </c>
      <c r="R323" s="61"/>
    </row>
    <row r="324" spans="1:18" ht="15" x14ac:dyDescent="0.25">
      <c r="A324" s="155"/>
      <c r="B324" s="60" t="s">
        <v>207</v>
      </c>
      <c r="C324" s="6"/>
      <c r="D324" s="15"/>
      <c r="E324" s="5"/>
      <c r="F324" s="6"/>
      <c r="G324" s="32"/>
      <c r="H324" s="32"/>
      <c r="I324" s="32"/>
      <c r="J324" s="6"/>
      <c r="R324" s="61"/>
    </row>
    <row r="325" spans="1:18" ht="12.75" customHeight="1" x14ac:dyDescent="0.25">
      <c r="A325" s="155"/>
      <c r="B325" s="60"/>
      <c r="C325" s="6" t="s">
        <v>75</v>
      </c>
      <c r="D325" s="10">
        <v>12</v>
      </c>
      <c r="E325" s="6" t="s">
        <v>21</v>
      </c>
      <c r="F325" s="169">
        <v>0</v>
      </c>
      <c r="G325" s="32">
        <f>D325*F325</f>
        <v>0</v>
      </c>
      <c r="H325" s="32"/>
      <c r="I325" s="32">
        <f>G325*0.13</f>
        <v>0</v>
      </c>
      <c r="J325" s="32">
        <f>G325+I325</f>
        <v>0</v>
      </c>
    </row>
    <row r="326" spans="1:18" ht="15" x14ac:dyDescent="0.25">
      <c r="A326" s="155"/>
      <c r="B326" s="60" t="s">
        <v>208</v>
      </c>
      <c r="C326" s="6"/>
      <c r="D326" s="15"/>
      <c r="E326" s="5"/>
      <c r="F326" s="6"/>
      <c r="G326" s="32"/>
      <c r="H326" s="32"/>
      <c r="I326" s="32"/>
      <c r="J326" s="6"/>
      <c r="R326" s="61"/>
    </row>
    <row r="327" spans="1:18" ht="15" x14ac:dyDescent="0.25">
      <c r="A327" s="155"/>
      <c r="B327" s="60"/>
      <c r="C327" s="6" t="s">
        <v>75</v>
      </c>
      <c r="D327" s="10">
        <v>14</v>
      </c>
      <c r="E327" s="6" t="s">
        <v>21</v>
      </c>
      <c r="F327" s="169">
        <v>0</v>
      </c>
      <c r="G327" s="32">
        <f>D327*F327</f>
        <v>0</v>
      </c>
      <c r="H327" s="32"/>
      <c r="I327" s="32">
        <f>G327*0.13</f>
        <v>0</v>
      </c>
      <c r="J327" s="32">
        <f>G327+I327</f>
        <v>0</v>
      </c>
      <c r="R327" s="61"/>
    </row>
    <row r="328" spans="1:18" ht="15" x14ac:dyDescent="0.25">
      <c r="A328" s="155"/>
      <c r="B328" s="60" t="s">
        <v>209</v>
      </c>
      <c r="C328" s="6"/>
      <c r="D328" s="15"/>
      <c r="E328" s="5"/>
      <c r="F328" s="6"/>
      <c r="G328" s="32"/>
      <c r="H328" s="32"/>
      <c r="I328" s="32"/>
      <c r="J328" s="6"/>
      <c r="R328" s="61"/>
    </row>
    <row r="329" spans="1:18" ht="15" x14ac:dyDescent="0.25">
      <c r="A329" s="155"/>
      <c r="B329" s="60"/>
      <c r="C329" s="6" t="s">
        <v>75</v>
      </c>
      <c r="D329" s="10">
        <v>13</v>
      </c>
      <c r="E329" s="6" t="s">
        <v>21</v>
      </c>
      <c r="F329" s="169">
        <v>0</v>
      </c>
      <c r="G329" s="32">
        <f>D329*F329</f>
        <v>0</v>
      </c>
      <c r="H329" s="32"/>
      <c r="I329" s="32">
        <f>G329*0.13</f>
        <v>0</v>
      </c>
      <c r="J329" s="32">
        <f>G329+I329</f>
        <v>0</v>
      </c>
      <c r="R329" s="61"/>
    </row>
    <row r="330" spans="1:18" ht="15" x14ac:dyDescent="0.25">
      <c r="A330" s="155"/>
      <c r="B330" s="60" t="s">
        <v>210</v>
      </c>
      <c r="C330" s="6"/>
      <c r="D330" s="15"/>
      <c r="E330" s="5"/>
      <c r="F330" s="6"/>
      <c r="G330" s="32"/>
      <c r="H330" s="32"/>
      <c r="I330" s="32"/>
      <c r="J330" s="6"/>
      <c r="R330" s="61"/>
    </row>
    <row r="331" spans="1:18" ht="15" x14ac:dyDescent="0.25">
      <c r="A331" s="155"/>
      <c r="B331" s="60"/>
      <c r="C331" s="6" t="s">
        <v>75</v>
      </c>
      <c r="D331" s="10">
        <v>14</v>
      </c>
      <c r="E331" s="6" t="s">
        <v>21</v>
      </c>
      <c r="F331" s="169">
        <v>0</v>
      </c>
      <c r="G331" s="32">
        <f>D331*F331</f>
        <v>0</v>
      </c>
      <c r="H331" s="32"/>
      <c r="I331" s="32">
        <f>G331*0.13</f>
        <v>0</v>
      </c>
      <c r="J331" s="32">
        <f>G331+I331</f>
        <v>0</v>
      </c>
      <c r="R331" s="61"/>
    </row>
    <row r="332" spans="1:18" ht="15" x14ac:dyDescent="0.25">
      <c r="A332" s="155"/>
      <c r="B332" s="60" t="s">
        <v>211</v>
      </c>
      <c r="C332" s="6"/>
      <c r="D332" s="15"/>
      <c r="E332" s="5"/>
      <c r="F332" s="6"/>
      <c r="G332" s="32"/>
      <c r="H332" s="32"/>
      <c r="I332" s="32"/>
      <c r="J332" s="6"/>
      <c r="R332" s="61"/>
    </row>
    <row r="333" spans="1:18" ht="15" x14ac:dyDescent="0.25">
      <c r="A333" s="155"/>
      <c r="B333" s="60"/>
      <c r="C333" s="6" t="s">
        <v>75</v>
      </c>
      <c r="D333" s="10">
        <v>13</v>
      </c>
      <c r="E333" s="6" t="s">
        <v>21</v>
      </c>
      <c r="F333" s="169">
        <v>0</v>
      </c>
      <c r="G333" s="32">
        <f>D333*F333</f>
        <v>0</v>
      </c>
      <c r="H333" s="32"/>
      <c r="I333" s="32">
        <f>G333*0.13</f>
        <v>0</v>
      </c>
      <c r="J333" s="32">
        <f>G333+I333</f>
        <v>0</v>
      </c>
      <c r="R333" s="61"/>
    </row>
    <row r="334" spans="1:18" ht="15" x14ac:dyDescent="0.25">
      <c r="A334" s="155"/>
      <c r="B334" s="60" t="s">
        <v>212</v>
      </c>
      <c r="C334" s="6"/>
      <c r="D334" s="15"/>
      <c r="E334" s="5"/>
      <c r="F334" s="6"/>
      <c r="G334" s="32"/>
      <c r="H334" s="32"/>
      <c r="I334" s="32"/>
      <c r="J334" s="6"/>
      <c r="R334" s="61"/>
    </row>
    <row r="335" spans="1:18" ht="15" x14ac:dyDescent="0.25">
      <c r="A335" s="155"/>
      <c r="B335" s="60"/>
      <c r="C335" s="6" t="s">
        <v>75</v>
      </c>
      <c r="D335" s="10">
        <v>6</v>
      </c>
      <c r="E335" s="6" t="s">
        <v>21</v>
      </c>
      <c r="F335" s="169">
        <v>0</v>
      </c>
      <c r="G335" s="32">
        <f>D335*F335</f>
        <v>0</v>
      </c>
      <c r="H335" s="32"/>
      <c r="I335" s="32">
        <f>G335*0.13</f>
        <v>0</v>
      </c>
      <c r="J335" s="32">
        <f>G335+I335</f>
        <v>0</v>
      </c>
      <c r="R335" s="61"/>
    </row>
    <row r="336" spans="1:18" ht="15" customHeight="1" x14ac:dyDescent="0.25">
      <c r="A336" s="155"/>
      <c r="B336" s="60" t="s">
        <v>213</v>
      </c>
      <c r="C336" s="6"/>
      <c r="D336" s="15"/>
      <c r="E336" s="5"/>
      <c r="F336" s="6"/>
      <c r="G336" s="32"/>
      <c r="H336" s="32"/>
      <c r="I336" s="32"/>
      <c r="J336" s="6"/>
      <c r="R336" s="61"/>
    </row>
    <row r="337" spans="1:19" ht="15" x14ac:dyDescent="0.25">
      <c r="A337" s="155"/>
      <c r="B337" s="60"/>
      <c r="C337" s="6" t="s">
        <v>75</v>
      </c>
      <c r="D337" s="10">
        <v>6</v>
      </c>
      <c r="E337" s="6" t="s">
        <v>21</v>
      </c>
      <c r="F337" s="169">
        <v>0</v>
      </c>
      <c r="G337" s="32">
        <f>D337*F337</f>
        <v>0</v>
      </c>
      <c r="H337" s="32"/>
      <c r="I337" s="32">
        <f>G337*0.13</f>
        <v>0</v>
      </c>
      <c r="J337" s="32">
        <f>G337+I337</f>
        <v>0</v>
      </c>
      <c r="R337" s="61"/>
    </row>
    <row r="338" spans="1:19" ht="15" x14ac:dyDescent="0.25">
      <c r="A338" s="155"/>
      <c r="B338" s="60" t="s">
        <v>214</v>
      </c>
      <c r="C338" s="6"/>
      <c r="D338" s="15"/>
      <c r="E338" s="5"/>
      <c r="F338" s="6"/>
      <c r="G338" s="32"/>
      <c r="H338" s="32"/>
      <c r="I338" s="32"/>
      <c r="J338" s="6"/>
      <c r="R338" s="61"/>
    </row>
    <row r="339" spans="1:19" ht="15" x14ac:dyDescent="0.25">
      <c r="A339" s="155"/>
      <c r="B339" s="60"/>
      <c r="C339" s="6" t="s">
        <v>75</v>
      </c>
      <c r="D339" s="10">
        <v>2</v>
      </c>
      <c r="E339" s="6" t="s">
        <v>21</v>
      </c>
      <c r="F339" s="169">
        <v>0</v>
      </c>
      <c r="G339" s="32">
        <f>D339*F339</f>
        <v>0</v>
      </c>
      <c r="H339" s="32"/>
      <c r="I339" s="32">
        <f>G339*0.13</f>
        <v>0</v>
      </c>
      <c r="J339" s="32">
        <f>G339+I339</f>
        <v>0</v>
      </c>
      <c r="R339" s="61"/>
    </row>
    <row r="340" spans="1:19" ht="15" x14ac:dyDescent="0.25">
      <c r="A340" s="155"/>
      <c r="B340" s="60" t="s">
        <v>215</v>
      </c>
      <c r="C340" s="6"/>
      <c r="D340" s="17"/>
      <c r="E340" s="6"/>
      <c r="F340" s="32"/>
      <c r="G340" s="32"/>
      <c r="H340" s="32"/>
      <c r="I340" s="32"/>
      <c r="J340" s="6"/>
      <c r="R340" s="61"/>
    </row>
    <row r="341" spans="1:19" ht="15" x14ac:dyDescent="0.25">
      <c r="A341" s="155"/>
      <c r="C341" s="6" t="s">
        <v>75</v>
      </c>
      <c r="D341" s="10">
        <f>3+6</f>
        <v>9</v>
      </c>
      <c r="E341" s="6" t="s">
        <v>21</v>
      </c>
      <c r="F341" s="169">
        <v>0</v>
      </c>
      <c r="G341" s="32">
        <f>D341*F341</f>
        <v>0</v>
      </c>
      <c r="H341" s="32"/>
      <c r="I341" s="32">
        <f>G341*0.13</f>
        <v>0</v>
      </c>
      <c r="J341" s="32">
        <f>G341+I341</f>
        <v>0</v>
      </c>
      <c r="R341" s="61"/>
    </row>
    <row r="342" spans="1:19" ht="15" x14ac:dyDescent="0.25">
      <c r="A342" s="155"/>
      <c r="B342" s="60" t="s">
        <v>216</v>
      </c>
      <c r="C342" s="6"/>
      <c r="D342" s="15"/>
      <c r="E342" s="5"/>
      <c r="F342" s="6"/>
      <c r="G342" s="32"/>
      <c r="H342" s="32"/>
      <c r="I342" s="32"/>
      <c r="J342" s="6"/>
      <c r="R342" s="61"/>
      <c r="S342" s="5"/>
    </row>
    <row r="343" spans="1:19" ht="15" x14ac:dyDescent="0.25">
      <c r="A343" s="155"/>
      <c r="B343" s="60"/>
      <c r="C343" s="6" t="s">
        <v>75</v>
      </c>
      <c r="D343" s="10">
        <v>3</v>
      </c>
      <c r="E343" s="6" t="s">
        <v>21</v>
      </c>
      <c r="F343" s="169">
        <v>0</v>
      </c>
      <c r="G343" s="32">
        <f>D343*F343</f>
        <v>0</v>
      </c>
      <c r="H343" s="32"/>
      <c r="I343" s="32">
        <f>G343*0.13</f>
        <v>0</v>
      </c>
      <c r="J343" s="32">
        <f>G343+I343</f>
        <v>0</v>
      </c>
      <c r="R343" s="61"/>
      <c r="S343" s="5"/>
    </row>
    <row r="344" spans="1:19" ht="15" x14ac:dyDescent="0.25">
      <c r="A344" s="155"/>
      <c r="B344" s="60" t="s">
        <v>217</v>
      </c>
      <c r="C344" s="6"/>
      <c r="D344" s="15"/>
      <c r="E344" s="5"/>
      <c r="F344" s="6"/>
      <c r="G344" s="32"/>
      <c r="H344" s="32"/>
      <c r="I344" s="32"/>
      <c r="J344" s="6"/>
      <c r="R344" s="61"/>
    </row>
    <row r="345" spans="1:19" ht="15" x14ac:dyDescent="0.25">
      <c r="A345" s="155"/>
      <c r="B345" s="60"/>
      <c r="C345" s="6" t="s">
        <v>75</v>
      </c>
      <c r="D345" s="10">
        <v>2</v>
      </c>
      <c r="E345" s="6" t="s">
        <v>21</v>
      </c>
      <c r="F345" s="169">
        <v>0</v>
      </c>
      <c r="G345" s="32">
        <f>D345*F345</f>
        <v>0</v>
      </c>
      <c r="H345" s="32"/>
      <c r="I345" s="32">
        <f>G345*0.13</f>
        <v>0</v>
      </c>
      <c r="J345" s="32">
        <f>G345+I345</f>
        <v>0</v>
      </c>
      <c r="R345" s="61"/>
    </row>
    <row r="346" spans="1:19" ht="15" x14ac:dyDescent="0.25">
      <c r="A346" s="155"/>
      <c r="B346" s="60" t="s">
        <v>218</v>
      </c>
      <c r="C346" s="6"/>
      <c r="D346" s="15"/>
      <c r="E346" s="5"/>
      <c r="F346" s="6"/>
      <c r="G346" s="32"/>
      <c r="H346" s="32"/>
      <c r="I346" s="32"/>
      <c r="J346" s="6"/>
      <c r="R346" s="61"/>
    </row>
    <row r="347" spans="1:19" ht="15" x14ac:dyDescent="0.25">
      <c r="A347" s="162"/>
      <c r="B347" s="60"/>
      <c r="C347" s="6" t="s">
        <v>75</v>
      </c>
      <c r="D347" s="10">
        <v>1</v>
      </c>
      <c r="E347" s="6" t="s">
        <v>21</v>
      </c>
      <c r="F347" s="169">
        <v>0</v>
      </c>
      <c r="G347" s="32">
        <f>D347*F347</f>
        <v>0</v>
      </c>
      <c r="H347" s="32"/>
      <c r="I347" s="32">
        <f>G347*0.13</f>
        <v>0</v>
      </c>
      <c r="J347" s="32">
        <f>G347+I347</f>
        <v>0</v>
      </c>
      <c r="R347" s="61"/>
    </row>
    <row r="348" spans="1:19" ht="15" x14ac:dyDescent="0.25">
      <c r="A348" s="59"/>
      <c r="B348" s="60"/>
      <c r="C348" s="6"/>
      <c r="D348" s="10"/>
      <c r="E348" s="6"/>
      <c r="F348" s="32"/>
      <c r="G348" s="32"/>
      <c r="H348" s="32"/>
      <c r="I348" s="32"/>
      <c r="J348" s="32"/>
      <c r="R348" s="61"/>
    </row>
    <row r="349" spans="1:19" ht="15" x14ac:dyDescent="0.25">
      <c r="A349" s="59"/>
      <c r="B349" s="58" t="s">
        <v>167</v>
      </c>
      <c r="C349" s="10"/>
      <c r="D349" s="10"/>
      <c r="E349" s="10"/>
      <c r="F349" s="6"/>
      <c r="G349" s="32"/>
      <c r="H349" s="32"/>
      <c r="I349" s="32"/>
      <c r="J349" s="6"/>
      <c r="R349" s="61"/>
    </row>
    <row r="350" spans="1:19" ht="15" x14ac:dyDescent="0.25">
      <c r="A350" s="59"/>
      <c r="B350" s="60" t="s">
        <v>219</v>
      </c>
      <c r="C350" s="6"/>
      <c r="D350" s="15"/>
      <c r="E350" s="5"/>
      <c r="F350" s="6"/>
      <c r="G350" s="32"/>
      <c r="H350" s="32"/>
      <c r="I350" s="32"/>
      <c r="J350" s="6"/>
      <c r="R350" s="61"/>
    </row>
    <row r="351" spans="1:19" ht="15" x14ac:dyDescent="0.25">
      <c r="A351" s="59"/>
      <c r="B351" s="60"/>
      <c r="C351" s="6" t="s">
        <v>75</v>
      </c>
      <c r="D351" s="10">
        <v>11</v>
      </c>
      <c r="E351" s="6" t="s">
        <v>21</v>
      </c>
      <c r="F351" s="169">
        <v>0</v>
      </c>
      <c r="G351" s="32">
        <f>D351*F351</f>
        <v>0</v>
      </c>
      <c r="H351" s="32"/>
      <c r="I351" s="32">
        <f>G351*0.13</f>
        <v>0</v>
      </c>
      <c r="J351" s="32">
        <f>G351+I351</f>
        <v>0</v>
      </c>
      <c r="R351" s="61"/>
    </row>
    <row r="352" spans="1:19" ht="15" x14ac:dyDescent="0.25">
      <c r="A352" s="59"/>
      <c r="B352" s="60" t="s">
        <v>220</v>
      </c>
      <c r="C352" s="6"/>
      <c r="D352" s="15"/>
      <c r="E352" s="5"/>
      <c r="F352" s="6"/>
      <c r="G352" s="32"/>
      <c r="H352" s="32"/>
      <c r="I352" s="32"/>
      <c r="J352" s="6"/>
      <c r="R352" s="61"/>
    </row>
    <row r="353" spans="1:18" ht="15" x14ac:dyDescent="0.25">
      <c r="A353" s="59"/>
      <c r="B353" s="60"/>
      <c r="C353" s="6" t="s">
        <v>75</v>
      </c>
      <c r="D353" s="10">
        <v>18</v>
      </c>
      <c r="E353" s="6" t="s">
        <v>21</v>
      </c>
      <c r="F353" s="169">
        <v>0</v>
      </c>
      <c r="G353" s="32">
        <f>D353*F353</f>
        <v>0</v>
      </c>
      <c r="H353" s="32"/>
      <c r="I353" s="169">
        <f>G353*0.13</f>
        <v>0</v>
      </c>
      <c r="J353" s="32">
        <f>G353+I353</f>
        <v>0</v>
      </c>
      <c r="R353" s="61"/>
    </row>
    <row r="354" spans="1:18" ht="15" x14ac:dyDescent="0.25">
      <c r="A354" s="59"/>
      <c r="B354" s="60" t="s">
        <v>221</v>
      </c>
      <c r="C354" s="6"/>
      <c r="D354" s="15"/>
      <c r="E354" s="5"/>
      <c r="F354" s="6"/>
      <c r="G354" s="32"/>
      <c r="H354" s="32"/>
      <c r="I354" s="32"/>
      <c r="J354" s="6"/>
      <c r="R354" s="61"/>
    </row>
    <row r="355" spans="1:18" ht="15" x14ac:dyDescent="0.25">
      <c r="A355" s="59"/>
      <c r="B355" s="60"/>
      <c r="C355" s="6" t="s">
        <v>75</v>
      </c>
      <c r="D355" s="10">
        <v>12</v>
      </c>
      <c r="E355" s="6" t="s">
        <v>21</v>
      </c>
      <c r="F355" s="169">
        <v>0</v>
      </c>
      <c r="G355" s="32">
        <f>D355*F355</f>
        <v>0</v>
      </c>
      <c r="H355" s="32"/>
      <c r="I355" s="32">
        <f>G355*0.13</f>
        <v>0</v>
      </c>
      <c r="J355" s="32">
        <f>G355+I355</f>
        <v>0</v>
      </c>
      <c r="R355" s="61"/>
    </row>
    <row r="356" spans="1:18" ht="15" x14ac:dyDescent="0.25">
      <c r="A356" s="59"/>
      <c r="B356" s="60" t="s">
        <v>222</v>
      </c>
      <c r="C356" s="6"/>
      <c r="D356" s="15"/>
      <c r="E356" s="5"/>
      <c r="F356" s="6"/>
      <c r="G356" s="32"/>
      <c r="H356" s="32"/>
      <c r="I356" s="32"/>
      <c r="J356" s="6"/>
      <c r="R356" s="61"/>
    </row>
    <row r="357" spans="1:18" ht="15" x14ac:dyDescent="0.25">
      <c r="A357" s="59"/>
      <c r="B357" s="60"/>
      <c r="C357" s="6" t="s">
        <v>75</v>
      </c>
      <c r="D357" s="10">
        <v>37</v>
      </c>
      <c r="E357" s="6" t="s">
        <v>21</v>
      </c>
      <c r="F357" s="169">
        <v>0</v>
      </c>
      <c r="G357" s="32">
        <f>D357*F357</f>
        <v>0</v>
      </c>
      <c r="H357" s="32"/>
      <c r="I357" s="32">
        <f>G357*0.13</f>
        <v>0</v>
      </c>
      <c r="J357" s="32">
        <f>G357+I357</f>
        <v>0</v>
      </c>
      <c r="R357" s="61"/>
    </row>
    <row r="358" spans="1:18" ht="15" x14ac:dyDescent="0.25">
      <c r="A358" s="59"/>
      <c r="B358" s="60" t="s">
        <v>223</v>
      </c>
      <c r="C358" s="6"/>
      <c r="D358" s="15"/>
      <c r="E358" s="5"/>
      <c r="F358" s="6"/>
      <c r="G358" s="32"/>
      <c r="H358" s="32"/>
      <c r="I358" s="32"/>
      <c r="J358" s="6"/>
      <c r="R358" s="61"/>
    </row>
    <row r="359" spans="1:18" ht="15" x14ac:dyDescent="0.25">
      <c r="A359" s="59"/>
      <c r="B359" s="60"/>
      <c r="C359" s="6" t="s">
        <v>75</v>
      </c>
      <c r="D359" s="10">
        <v>22</v>
      </c>
      <c r="E359" s="6" t="s">
        <v>21</v>
      </c>
      <c r="F359" s="169">
        <v>0</v>
      </c>
      <c r="G359" s="32">
        <f>D359*F359</f>
        <v>0</v>
      </c>
      <c r="H359" s="32"/>
      <c r="I359" s="32">
        <f>G359*0.13</f>
        <v>0</v>
      </c>
      <c r="J359" s="32">
        <f>G359+I359</f>
        <v>0</v>
      </c>
      <c r="R359" s="61"/>
    </row>
    <row r="360" spans="1:18" ht="15" x14ac:dyDescent="0.25">
      <c r="A360" s="59"/>
      <c r="B360" s="60" t="s">
        <v>224</v>
      </c>
      <c r="C360" s="6"/>
      <c r="D360" s="15"/>
      <c r="E360" s="5"/>
      <c r="F360" s="6"/>
      <c r="G360" s="32"/>
      <c r="H360" s="32"/>
      <c r="I360" s="32"/>
      <c r="J360" s="6"/>
      <c r="R360" s="61"/>
    </row>
    <row r="361" spans="1:18" ht="15" x14ac:dyDescent="0.25">
      <c r="A361" s="59"/>
      <c r="B361" s="60"/>
      <c r="C361" s="6" t="s">
        <v>75</v>
      </c>
      <c r="D361" s="10">
        <f>11+5</f>
        <v>16</v>
      </c>
      <c r="E361" s="6" t="s">
        <v>21</v>
      </c>
      <c r="F361" s="169">
        <v>0</v>
      </c>
      <c r="G361" s="32">
        <f>D361*F361</f>
        <v>0</v>
      </c>
      <c r="H361" s="32"/>
      <c r="I361" s="32">
        <f>G361*0.13</f>
        <v>0</v>
      </c>
      <c r="J361" s="32">
        <f>G361+I361</f>
        <v>0</v>
      </c>
      <c r="R361" s="61"/>
    </row>
    <row r="362" spans="1:18" ht="15" x14ac:dyDescent="0.25">
      <c r="A362" s="59"/>
      <c r="B362" s="60" t="s">
        <v>225</v>
      </c>
      <c r="C362" s="6"/>
      <c r="D362" s="15"/>
      <c r="E362" s="5"/>
      <c r="F362" s="6"/>
      <c r="G362" s="32"/>
      <c r="H362" s="32"/>
      <c r="I362" s="32"/>
      <c r="J362" s="6"/>
      <c r="R362" s="61"/>
    </row>
    <row r="363" spans="1:18" ht="15" x14ac:dyDescent="0.25">
      <c r="A363" s="59"/>
      <c r="B363" s="60"/>
      <c r="C363" s="6" t="s">
        <v>75</v>
      </c>
      <c r="D363" s="10">
        <v>7</v>
      </c>
      <c r="E363" s="6" t="s">
        <v>21</v>
      </c>
      <c r="F363" s="169">
        <v>0</v>
      </c>
      <c r="G363" s="32">
        <f>D363*F363</f>
        <v>0</v>
      </c>
      <c r="H363" s="32"/>
      <c r="I363" s="32">
        <f>G363*0.13</f>
        <v>0</v>
      </c>
      <c r="J363" s="32">
        <f>G363+I363</f>
        <v>0</v>
      </c>
      <c r="R363" s="61"/>
    </row>
    <row r="364" spans="1:18" ht="15" x14ac:dyDescent="0.25">
      <c r="A364" s="59"/>
      <c r="B364" s="60" t="s">
        <v>226</v>
      </c>
      <c r="C364" s="6"/>
      <c r="D364" s="15"/>
      <c r="E364" s="5"/>
      <c r="F364" s="6"/>
      <c r="G364" s="32"/>
      <c r="H364" s="32"/>
      <c r="I364" s="32"/>
      <c r="J364" s="6"/>
      <c r="R364" s="61"/>
    </row>
    <row r="365" spans="1:18" x14ac:dyDescent="0.25">
      <c r="A365" s="59"/>
      <c r="B365" s="60"/>
      <c r="C365" s="6" t="s">
        <v>75</v>
      </c>
      <c r="D365" s="10">
        <v>14</v>
      </c>
      <c r="E365" s="6" t="s">
        <v>21</v>
      </c>
      <c r="F365" s="169">
        <v>0</v>
      </c>
      <c r="G365" s="32">
        <f>D365*F365</f>
        <v>0</v>
      </c>
      <c r="H365" s="32"/>
      <c r="I365" s="32">
        <f>G365*0.13</f>
        <v>0</v>
      </c>
      <c r="J365" s="32">
        <f>G365+I365</f>
        <v>0</v>
      </c>
    </row>
    <row r="366" spans="1:18" x14ac:dyDescent="0.25">
      <c r="A366" s="5"/>
      <c r="B366" s="27"/>
      <c r="C366" s="6"/>
      <c r="D366" s="49"/>
      <c r="E366" s="6"/>
      <c r="F366" s="107"/>
      <c r="G366" s="107" t="s">
        <v>13</v>
      </c>
      <c r="H366" s="108" t="s">
        <v>14</v>
      </c>
      <c r="I366" s="108" t="s">
        <v>15</v>
      </c>
      <c r="J366" s="108" t="s">
        <v>16</v>
      </c>
    </row>
    <row r="367" spans="1:18" x14ac:dyDescent="0.25">
      <c r="A367" s="59"/>
      <c r="B367" s="60" t="s">
        <v>227</v>
      </c>
      <c r="C367" s="6"/>
      <c r="D367" s="15"/>
      <c r="E367" s="5"/>
      <c r="F367" s="6"/>
      <c r="G367" s="32"/>
      <c r="H367" s="32"/>
      <c r="I367" s="32"/>
      <c r="J367" s="6"/>
    </row>
    <row r="368" spans="1:18" x14ac:dyDescent="0.25">
      <c r="A368" s="59"/>
      <c r="B368" s="60"/>
      <c r="C368" s="6" t="s">
        <v>75</v>
      </c>
      <c r="D368" s="10">
        <v>12</v>
      </c>
      <c r="E368" s="6" t="s">
        <v>21</v>
      </c>
      <c r="F368" s="169">
        <v>0</v>
      </c>
      <c r="G368" s="32">
        <f>D368*F368</f>
        <v>0</v>
      </c>
      <c r="H368" s="32"/>
      <c r="I368" s="32">
        <f>G368*0.13</f>
        <v>0</v>
      </c>
      <c r="J368" s="32">
        <f>G368+I368</f>
        <v>0</v>
      </c>
    </row>
    <row r="369" spans="1:19" ht="15" x14ac:dyDescent="0.25">
      <c r="A369" s="59"/>
      <c r="B369" s="60" t="s">
        <v>228</v>
      </c>
      <c r="C369" s="6"/>
      <c r="D369" s="15"/>
      <c r="E369" s="5"/>
      <c r="F369" s="6"/>
      <c r="G369" s="32"/>
      <c r="H369" s="32"/>
      <c r="I369" s="32"/>
      <c r="J369" s="6"/>
      <c r="R369" s="61"/>
    </row>
    <row r="370" spans="1:19" ht="15" x14ac:dyDescent="0.25">
      <c r="A370" s="59"/>
      <c r="B370" s="60"/>
      <c r="C370" s="6" t="s">
        <v>75</v>
      </c>
      <c r="D370" s="10">
        <v>19</v>
      </c>
      <c r="E370" s="6" t="s">
        <v>21</v>
      </c>
      <c r="F370" s="169">
        <v>0</v>
      </c>
      <c r="G370" s="32">
        <f>D370*F370</f>
        <v>0</v>
      </c>
      <c r="H370" s="32"/>
      <c r="I370" s="32">
        <f>G370*0.13</f>
        <v>0</v>
      </c>
      <c r="J370" s="32">
        <f>G370+I370</f>
        <v>0</v>
      </c>
      <c r="R370" s="61"/>
    </row>
    <row r="371" spans="1:19" ht="15" x14ac:dyDescent="0.25">
      <c r="A371" s="59"/>
      <c r="B371" s="60" t="s">
        <v>229</v>
      </c>
      <c r="C371" s="6"/>
      <c r="D371" s="15"/>
      <c r="E371" s="5"/>
      <c r="F371" s="6"/>
      <c r="G371" s="32"/>
      <c r="H371" s="32"/>
      <c r="I371" s="32"/>
      <c r="J371" s="6"/>
      <c r="R371" s="61"/>
    </row>
    <row r="372" spans="1:19" ht="15" x14ac:dyDescent="0.25">
      <c r="A372" s="59"/>
      <c r="B372" s="60"/>
      <c r="C372" s="6" t="s">
        <v>75</v>
      </c>
      <c r="D372" s="10">
        <v>19</v>
      </c>
      <c r="E372" s="6" t="s">
        <v>21</v>
      </c>
      <c r="F372" s="169">
        <v>0</v>
      </c>
      <c r="G372" s="32">
        <f>D372*F372</f>
        <v>0</v>
      </c>
      <c r="H372" s="32"/>
      <c r="I372" s="32">
        <f>G372*0.13</f>
        <v>0</v>
      </c>
      <c r="J372" s="32">
        <f>G372+I372</f>
        <v>0</v>
      </c>
      <c r="R372" s="61"/>
    </row>
    <row r="373" spans="1:19" ht="15" x14ac:dyDescent="0.25">
      <c r="A373" s="59"/>
      <c r="B373" s="60" t="s">
        <v>230</v>
      </c>
      <c r="C373" s="6"/>
      <c r="D373" s="15"/>
      <c r="E373" s="5"/>
      <c r="F373" s="6"/>
      <c r="G373" s="32"/>
      <c r="H373" s="32"/>
      <c r="I373" s="32"/>
      <c r="J373" s="6"/>
      <c r="R373" s="61"/>
    </row>
    <row r="374" spans="1:19" ht="15" x14ac:dyDescent="0.25">
      <c r="A374" s="59"/>
      <c r="B374" s="60"/>
      <c r="C374" s="6" t="s">
        <v>75</v>
      </c>
      <c r="D374" s="10">
        <f>9+15</f>
        <v>24</v>
      </c>
      <c r="E374" s="6" t="s">
        <v>21</v>
      </c>
      <c r="F374" s="169">
        <v>0</v>
      </c>
      <c r="G374" s="32">
        <f>D374*F374</f>
        <v>0</v>
      </c>
      <c r="H374" s="32"/>
      <c r="I374" s="32">
        <f>G374*0.13</f>
        <v>0</v>
      </c>
      <c r="J374" s="32">
        <f>G374+I374</f>
        <v>0</v>
      </c>
      <c r="R374" s="61"/>
    </row>
    <row r="375" spans="1:19" ht="15" x14ac:dyDescent="0.25">
      <c r="A375" s="59"/>
      <c r="B375" s="60" t="s">
        <v>231</v>
      </c>
      <c r="C375" s="6"/>
      <c r="D375" s="15"/>
      <c r="E375" s="5"/>
      <c r="F375" s="6"/>
      <c r="G375" s="32"/>
      <c r="H375" s="32"/>
      <c r="I375" s="32"/>
      <c r="J375" s="6"/>
      <c r="R375" s="61"/>
    </row>
    <row r="376" spans="1:19" ht="15" x14ac:dyDescent="0.25">
      <c r="A376" s="59"/>
      <c r="B376" s="60"/>
      <c r="C376" s="6" t="s">
        <v>75</v>
      </c>
      <c r="D376" s="10">
        <f>9+18</f>
        <v>27</v>
      </c>
      <c r="E376" s="6" t="s">
        <v>21</v>
      </c>
      <c r="F376" s="169">
        <v>0</v>
      </c>
      <c r="G376" s="32">
        <f>D376*F376</f>
        <v>0</v>
      </c>
      <c r="H376" s="32"/>
      <c r="I376" s="32">
        <f>G376*0.13</f>
        <v>0</v>
      </c>
      <c r="J376" s="32">
        <f>G376+I376</f>
        <v>0</v>
      </c>
      <c r="R376" s="61"/>
    </row>
    <row r="377" spans="1:19" ht="15" x14ac:dyDescent="0.25">
      <c r="A377" s="59"/>
      <c r="B377" s="60" t="s">
        <v>232</v>
      </c>
      <c r="C377" s="6"/>
      <c r="D377" s="15"/>
      <c r="E377" s="5"/>
      <c r="F377" s="6"/>
      <c r="G377" s="32"/>
      <c r="H377" s="32"/>
      <c r="I377" s="32"/>
      <c r="J377" s="6"/>
      <c r="R377" s="61"/>
    </row>
    <row r="378" spans="1:19" ht="15" x14ac:dyDescent="0.25">
      <c r="A378" s="59"/>
      <c r="B378" s="60"/>
      <c r="C378" s="6" t="s">
        <v>75</v>
      </c>
      <c r="D378" s="10">
        <f>37+5</f>
        <v>42</v>
      </c>
      <c r="E378" s="6" t="s">
        <v>21</v>
      </c>
      <c r="F378" s="169">
        <v>0</v>
      </c>
      <c r="G378" s="32">
        <f>D378*F378</f>
        <v>0</v>
      </c>
      <c r="H378" s="32"/>
      <c r="I378" s="32">
        <f>G378*0.13</f>
        <v>0</v>
      </c>
      <c r="J378" s="32">
        <f>G378+I378</f>
        <v>0</v>
      </c>
      <c r="R378" s="61"/>
    </row>
    <row r="379" spans="1:19" ht="15" x14ac:dyDescent="0.25">
      <c r="A379" s="59"/>
      <c r="B379" s="60" t="s">
        <v>233</v>
      </c>
      <c r="C379" s="6"/>
      <c r="D379" s="15"/>
      <c r="E379" s="5"/>
      <c r="F379" s="6"/>
      <c r="G379" s="32"/>
      <c r="H379" s="32"/>
      <c r="I379" s="32"/>
      <c r="J379" s="6"/>
      <c r="O379" s="61"/>
      <c r="S379" s="61"/>
    </row>
    <row r="380" spans="1:19" ht="15" x14ac:dyDescent="0.25">
      <c r="A380" s="59"/>
      <c r="B380" s="60"/>
      <c r="C380" s="6" t="s">
        <v>75</v>
      </c>
      <c r="D380" s="10">
        <v>24</v>
      </c>
      <c r="E380" s="6" t="s">
        <v>21</v>
      </c>
      <c r="F380" s="169">
        <v>0</v>
      </c>
      <c r="G380" s="32">
        <f>D380*F380</f>
        <v>0</v>
      </c>
      <c r="H380" s="32"/>
      <c r="I380" s="32">
        <f>G380*0.13</f>
        <v>0</v>
      </c>
      <c r="J380" s="32">
        <f>G380+I380</f>
        <v>0</v>
      </c>
      <c r="O380" s="61"/>
      <c r="S380" s="61"/>
    </row>
    <row r="381" spans="1:19" ht="15" x14ac:dyDescent="0.25">
      <c r="A381" s="59"/>
      <c r="B381" s="60" t="s">
        <v>234</v>
      </c>
      <c r="C381" s="6"/>
      <c r="D381" s="15"/>
      <c r="E381" s="5"/>
      <c r="F381" s="6"/>
      <c r="G381" s="32"/>
      <c r="H381" s="32"/>
      <c r="I381" s="32"/>
      <c r="J381" s="6"/>
      <c r="O381" s="61"/>
      <c r="S381" s="61"/>
    </row>
    <row r="382" spans="1:19" ht="15" x14ac:dyDescent="0.25">
      <c r="A382" s="59"/>
      <c r="B382" s="60"/>
      <c r="C382" s="6" t="s">
        <v>75</v>
      </c>
      <c r="D382" s="10">
        <v>26</v>
      </c>
      <c r="E382" s="6" t="s">
        <v>21</v>
      </c>
      <c r="F382" s="169">
        <v>0</v>
      </c>
      <c r="G382" s="32">
        <f>D382*F382</f>
        <v>0</v>
      </c>
      <c r="H382" s="32"/>
      <c r="I382" s="32">
        <f>G382*0.13</f>
        <v>0</v>
      </c>
      <c r="J382" s="32">
        <f>G382+I382</f>
        <v>0</v>
      </c>
      <c r="O382" s="61"/>
      <c r="S382" s="61"/>
    </row>
    <row r="383" spans="1:19" x14ac:dyDescent="0.25">
      <c r="A383" s="59"/>
      <c r="B383" s="60" t="s">
        <v>235</v>
      </c>
      <c r="C383" s="6"/>
      <c r="D383" s="15"/>
      <c r="E383" s="5"/>
      <c r="F383" s="6"/>
      <c r="G383" s="32"/>
      <c r="H383" s="32"/>
      <c r="I383" s="32"/>
      <c r="J383" s="6"/>
    </row>
    <row r="384" spans="1:19" x14ac:dyDescent="0.25">
      <c r="A384" s="59"/>
      <c r="B384" s="60"/>
      <c r="C384" s="6" t="s">
        <v>75</v>
      </c>
      <c r="D384" s="10">
        <f>7+22</f>
        <v>29</v>
      </c>
      <c r="E384" s="6" t="s">
        <v>21</v>
      </c>
      <c r="F384" s="169">
        <v>0</v>
      </c>
      <c r="G384" s="32">
        <f>D384*F384</f>
        <v>0</v>
      </c>
      <c r="H384" s="32"/>
      <c r="I384" s="32">
        <f>G384*0.13</f>
        <v>0</v>
      </c>
      <c r="J384" s="32">
        <f>G384+I384</f>
        <v>0</v>
      </c>
    </row>
    <row r="385" spans="1:24" x14ac:dyDescent="0.25">
      <c r="A385" s="59"/>
      <c r="B385" s="60" t="s">
        <v>236</v>
      </c>
      <c r="C385" s="6"/>
      <c r="D385" s="15"/>
      <c r="E385" s="5"/>
      <c r="F385" s="6"/>
      <c r="G385" s="32"/>
      <c r="H385" s="32"/>
      <c r="I385" s="32"/>
      <c r="J385" s="6"/>
    </row>
    <row r="386" spans="1:24" x14ac:dyDescent="0.25">
      <c r="A386" s="59"/>
      <c r="B386" s="60"/>
      <c r="C386" s="6" t="s">
        <v>75</v>
      </c>
      <c r="D386" s="10">
        <v>38</v>
      </c>
      <c r="E386" s="6" t="s">
        <v>21</v>
      </c>
      <c r="F386" s="169">
        <v>0</v>
      </c>
      <c r="G386" s="32">
        <f>D386*F386</f>
        <v>0</v>
      </c>
      <c r="H386" s="32"/>
      <c r="I386" s="32">
        <f>G386*0.13</f>
        <v>0</v>
      </c>
      <c r="J386" s="32">
        <f>G386+I386</f>
        <v>0</v>
      </c>
    </row>
    <row r="387" spans="1:24" x14ac:dyDescent="0.25">
      <c r="A387" s="59"/>
      <c r="B387" s="60" t="s">
        <v>237</v>
      </c>
      <c r="C387" s="6"/>
      <c r="D387" s="15"/>
      <c r="E387" s="5"/>
      <c r="F387" s="6"/>
      <c r="G387" s="32"/>
      <c r="H387" s="32"/>
      <c r="I387" s="32"/>
      <c r="J387" s="6"/>
    </row>
    <row r="388" spans="1:24" x14ac:dyDescent="0.25">
      <c r="A388" s="59"/>
      <c r="B388" s="60"/>
      <c r="C388" s="6" t="s">
        <v>75</v>
      </c>
      <c r="D388" s="10">
        <v>11</v>
      </c>
      <c r="E388" s="6" t="s">
        <v>21</v>
      </c>
      <c r="F388" s="169">
        <v>0</v>
      </c>
      <c r="G388" s="32">
        <f>D388*F388</f>
        <v>0</v>
      </c>
      <c r="H388" s="32"/>
      <c r="I388" s="32">
        <f>G388*0.13</f>
        <v>0</v>
      </c>
      <c r="J388" s="32">
        <f>G388+I388</f>
        <v>0</v>
      </c>
    </row>
    <row r="389" spans="1:24" x14ac:dyDescent="0.25">
      <c r="A389" s="59"/>
      <c r="B389" s="60" t="s">
        <v>238</v>
      </c>
      <c r="C389" s="6"/>
      <c r="D389" s="15"/>
      <c r="E389" s="5"/>
      <c r="F389" s="6"/>
      <c r="G389" s="32"/>
      <c r="H389" s="32"/>
      <c r="I389" s="32"/>
      <c r="J389" s="6"/>
    </row>
    <row r="390" spans="1:24" x14ac:dyDescent="0.25">
      <c r="A390" s="59"/>
      <c r="B390" s="60"/>
      <c r="C390" s="6" t="s">
        <v>75</v>
      </c>
      <c r="D390" s="10">
        <v>14</v>
      </c>
      <c r="E390" s="6" t="s">
        <v>21</v>
      </c>
      <c r="F390" s="169">
        <v>0</v>
      </c>
      <c r="G390" s="32">
        <f>D390*F390</f>
        <v>0</v>
      </c>
      <c r="H390" s="32"/>
      <c r="I390" s="32">
        <f>G390*0.13</f>
        <v>0</v>
      </c>
      <c r="J390" s="32">
        <f>G390+I390</f>
        <v>0</v>
      </c>
    </row>
    <row r="391" spans="1:24" x14ac:dyDescent="0.25">
      <c r="A391" s="59"/>
      <c r="B391" s="60"/>
      <c r="C391" s="6"/>
      <c r="D391" s="10"/>
      <c r="E391" s="6"/>
      <c r="F391" s="32"/>
      <c r="G391" s="32"/>
      <c r="H391" s="32"/>
      <c r="I391" s="32"/>
      <c r="J391" s="32"/>
      <c r="M391" s="5"/>
      <c r="N391" s="5"/>
      <c r="O391" s="5"/>
      <c r="R391" s="5"/>
      <c r="S391" s="5"/>
      <c r="T391" s="5"/>
      <c r="V391" s="5"/>
      <c r="W391" s="5"/>
      <c r="X391" s="5"/>
    </row>
    <row r="392" spans="1:24" x14ac:dyDescent="0.25">
      <c r="A392" s="104"/>
      <c r="B392" s="104"/>
      <c r="C392" s="104"/>
      <c r="D392" s="104"/>
      <c r="E392" s="104"/>
      <c r="F392" s="105" t="s">
        <v>239</v>
      </c>
      <c r="G392" s="105">
        <f>SUM(G247:G391)</f>
        <v>0</v>
      </c>
      <c r="H392" s="105">
        <f>SUM(H247:H391)</f>
        <v>0</v>
      </c>
      <c r="I392" s="105">
        <f>SUM(I247:I391)</f>
        <v>0</v>
      </c>
      <c r="J392" s="105">
        <f>SUM(J247:J391)</f>
        <v>0</v>
      </c>
    </row>
    <row r="393" spans="1:24" x14ac:dyDescent="0.25">
      <c r="A393" s="42"/>
      <c r="B393" s="42"/>
      <c r="C393" s="53"/>
      <c r="D393" s="62"/>
      <c r="E393" s="53"/>
      <c r="F393" s="52"/>
      <c r="G393" s="52"/>
      <c r="H393" s="53"/>
      <c r="I393" s="54"/>
    </row>
    <row r="394" spans="1:24" x14ac:dyDescent="0.25">
      <c r="A394" s="42"/>
      <c r="B394" s="42"/>
      <c r="C394" s="53"/>
      <c r="D394" s="62"/>
      <c r="E394" s="53"/>
      <c r="F394" s="52"/>
      <c r="G394" s="52"/>
      <c r="H394" s="53"/>
      <c r="I394" s="54"/>
    </row>
    <row r="395" spans="1:24" x14ac:dyDescent="0.25">
      <c r="A395" s="42"/>
      <c r="B395" s="42"/>
      <c r="C395" s="53"/>
      <c r="D395" s="62"/>
      <c r="E395" s="53"/>
      <c r="F395" s="52"/>
      <c r="G395" s="52"/>
      <c r="H395" s="53"/>
      <c r="I395" s="54"/>
    </row>
    <row r="396" spans="1:24" x14ac:dyDescent="0.25">
      <c r="A396" s="42"/>
      <c r="B396" s="42"/>
      <c r="C396" s="53"/>
      <c r="D396" s="62"/>
      <c r="E396" s="53"/>
      <c r="F396" s="52"/>
      <c r="G396" s="52"/>
      <c r="H396" s="53"/>
      <c r="I396" s="54"/>
    </row>
    <row r="397" spans="1:24" x14ac:dyDescent="0.25">
      <c r="A397" s="91" t="s">
        <v>240</v>
      </c>
      <c r="B397" s="112" t="s">
        <v>241</v>
      </c>
      <c r="C397" s="92"/>
      <c r="D397" s="109"/>
      <c r="E397" s="92"/>
      <c r="F397" s="110"/>
      <c r="G397" s="110"/>
      <c r="H397" s="92"/>
      <c r="I397" s="111"/>
      <c r="J397" s="111"/>
    </row>
    <row r="398" spans="1:24" x14ac:dyDescent="0.25">
      <c r="A398" s="26"/>
      <c r="B398" s="27"/>
      <c r="C398" s="5"/>
      <c r="D398" s="5"/>
      <c r="E398" s="5"/>
      <c r="F398" s="6"/>
      <c r="G398" s="6"/>
      <c r="H398" s="6"/>
      <c r="I398" s="6"/>
    </row>
    <row r="399" spans="1:24" x14ac:dyDescent="0.25">
      <c r="A399" s="5"/>
      <c r="B399" s="27"/>
      <c r="C399" s="6"/>
      <c r="D399" s="49"/>
      <c r="E399" s="6"/>
      <c r="F399" s="107"/>
      <c r="G399" s="107" t="s">
        <v>13</v>
      </c>
      <c r="H399" s="108" t="s">
        <v>14</v>
      </c>
      <c r="I399" s="108" t="s">
        <v>15</v>
      </c>
      <c r="J399" s="108" t="s">
        <v>16</v>
      </c>
    </row>
    <row r="400" spans="1:24" s="5" customFormat="1" x14ac:dyDescent="0.25">
      <c r="A400" s="10" t="s">
        <v>242</v>
      </c>
      <c r="B400" s="27" t="s">
        <v>243</v>
      </c>
      <c r="C400" s="10"/>
      <c r="D400" s="46"/>
      <c r="E400" s="6"/>
      <c r="F400" s="152"/>
      <c r="G400" s="152"/>
      <c r="H400" s="40"/>
      <c r="I400" s="40"/>
      <c r="J400" s="40"/>
    </row>
    <row r="401" spans="1:18" s="5" customFormat="1" ht="52.5" customHeight="1" x14ac:dyDescent="0.25">
      <c r="A401" s="10"/>
      <c r="B401" s="140" t="s">
        <v>244</v>
      </c>
      <c r="C401" s="140"/>
      <c r="D401" s="140"/>
      <c r="E401" s="140"/>
      <c r="F401" s="143"/>
      <c r="G401" s="143"/>
      <c r="H401" s="143"/>
      <c r="I401" s="143"/>
      <c r="J401" s="143"/>
    </row>
    <row r="402" spans="1:18" s="5" customFormat="1" ht="15" x14ac:dyDescent="0.25">
      <c r="A402" s="10"/>
      <c r="B402" s="5" t="s">
        <v>245</v>
      </c>
      <c r="C402" s="10"/>
      <c r="D402" s="46"/>
      <c r="E402" s="6"/>
      <c r="F402" s="6"/>
      <c r="G402" s="32"/>
      <c r="H402" s="32"/>
      <c r="I402" s="32"/>
      <c r="J402" s="6"/>
    </row>
    <row r="403" spans="1:18" s="5" customFormat="1" ht="15" x14ac:dyDescent="0.25">
      <c r="A403" s="10"/>
      <c r="C403" s="6" t="s">
        <v>46</v>
      </c>
      <c r="D403" s="46">
        <f>338+34</f>
        <v>372</v>
      </c>
      <c r="E403" s="6" t="s">
        <v>21</v>
      </c>
      <c r="F403" s="169">
        <v>0</v>
      </c>
      <c r="G403" s="32">
        <f>+D403*F403</f>
        <v>0</v>
      </c>
      <c r="H403" s="32">
        <f>G403*0.25</f>
        <v>0</v>
      </c>
      <c r="I403" s="32"/>
      <c r="J403" s="32">
        <f>G403+H403</f>
        <v>0</v>
      </c>
      <c r="M403" s="44" t="e">
        <f>#REF!+162</f>
        <v>#REF!</v>
      </c>
      <c r="N403" s="44"/>
    </row>
    <row r="404" spans="1:18" x14ac:dyDescent="0.25">
      <c r="A404" s="26"/>
      <c r="B404" s="27"/>
      <c r="C404" s="5"/>
      <c r="D404" s="5"/>
      <c r="E404" s="5"/>
      <c r="F404" s="6"/>
      <c r="G404" s="32"/>
      <c r="H404" s="32"/>
      <c r="I404" s="32"/>
      <c r="J404" s="6"/>
      <c r="M404" s="44"/>
      <c r="N404" s="44"/>
      <c r="Q404" s="44"/>
      <c r="R404" s="44"/>
    </row>
    <row r="405" spans="1:18" s="5" customFormat="1" x14ac:dyDescent="0.25">
      <c r="A405" s="10" t="s">
        <v>246</v>
      </c>
      <c r="B405" s="27" t="s">
        <v>247</v>
      </c>
      <c r="C405" s="10"/>
      <c r="D405" s="46"/>
      <c r="E405" s="6"/>
      <c r="F405" s="6"/>
      <c r="G405" s="32"/>
      <c r="H405" s="32"/>
      <c r="I405" s="32"/>
      <c r="J405" s="6"/>
    </row>
    <row r="406" spans="1:18" s="5" customFormat="1" ht="39" customHeight="1" x14ac:dyDescent="0.25">
      <c r="A406" s="10"/>
      <c r="B406" s="140" t="s">
        <v>248</v>
      </c>
      <c r="C406" s="140"/>
      <c r="D406" s="140"/>
      <c r="E406" s="140"/>
      <c r="F406" s="143"/>
      <c r="G406" s="143"/>
      <c r="H406" s="143"/>
      <c r="I406" s="143"/>
      <c r="J406" s="143"/>
    </row>
    <row r="407" spans="1:18" s="5" customFormat="1" ht="15" x14ac:dyDescent="0.25">
      <c r="A407" s="10"/>
      <c r="B407" s="5" t="s">
        <v>249</v>
      </c>
      <c r="C407" s="10"/>
      <c r="D407" s="46"/>
      <c r="E407" s="6"/>
      <c r="F407" s="6"/>
      <c r="G407" s="32"/>
      <c r="H407" s="32"/>
      <c r="I407" s="32"/>
      <c r="J407" s="6"/>
    </row>
    <row r="408" spans="1:18" s="5" customFormat="1" ht="15" x14ac:dyDescent="0.25">
      <c r="A408" s="10"/>
      <c r="C408" s="6" t="s">
        <v>46</v>
      </c>
      <c r="D408" s="6">
        <v>152.5</v>
      </c>
      <c r="E408" s="6" t="s">
        <v>21</v>
      </c>
      <c r="F408" s="169">
        <v>0</v>
      </c>
      <c r="G408" s="32">
        <f>+D408*F408</f>
        <v>0</v>
      </c>
      <c r="H408" s="32">
        <f>G408*0.25</f>
        <v>0</v>
      </c>
      <c r="I408" s="32"/>
      <c r="J408" s="32">
        <f>G408+H408</f>
        <v>0</v>
      </c>
    </row>
    <row r="409" spans="1:18" x14ac:dyDescent="0.25">
      <c r="A409" s="26"/>
      <c r="B409" s="27"/>
      <c r="C409" s="5"/>
      <c r="D409" s="5"/>
      <c r="E409" s="5"/>
      <c r="F409" s="6"/>
      <c r="G409" s="32"/>
      <c r="H409" s="32"/>
      <c r="I409" s="32"/>
      <c r="J409" s="6"/>
      <c r="M409" s="63"/>
      <c r="Q409" s="44"/>
      <c r="R409" s="44"/>
    </row>
    <row r="410" spans="1:18" s="5" customFormat="1" x14ac:dyDescent="0.25">
      <c r="A410" s="10" t="s">
        <v>250</v>
      </c>
      <c r="B410" s="27" t="s">
        <v>251</v>
      </c>
      <c r="C410" s="10"/>
      <c r="D410" s="46"/>
      <c r="E410" s="6"/>
      <c r="F410" s="6"/>
      <c r="G410" s="32"/>
      <c r="H410" s="32"/>
      <c r="I410" s="32"/>
      <c r="J410" s="6"/>
    </row>
    <row r="411" spans="1:18" s="5" customFormat="1" ht="39" customHeight="1" x14ac:dyDescent="0.25">
      <c r="A411" s="10"/>
      <c r="B411" s="140" t="s">
        <v>252</v>
      </c>
      <c r="C411" s="140"/>
      <c r="D411" s="140"/>
      <c r="E411" s="140"/>
      <c r="F411" s="143"/>
      <c r="G411" s="143"/>
      <c r="H411" s="143"/>
      <c r="I411" s="143"/>
      <c r="J411" s="143"/>
    </row>
    <row r="412" spans="1:18" s="5" customFormat="1" ht="15" x14ac:dyDescent="0.25">
      <c r="A412" s="10"/>
      <c r="B412" s="5" t="s">
        <v>249</v>
      </c>
      <c r="C412" s="10"/>
      <c r="D412" s="46"/>
      <c r="E412" s="6"/>
      <c r="F412" s="6"/>
      <c r="G412" s="32"/>
      <c r="H412" s="32"/>
      <c r="I412" s="32"/>
      <c r="J412" s="6"/>
    </row>
    <row r="413" spans="1:18" s="5" customFormat="1" ht="15" x14ac:dyDescent="0.25">
      <c r="A413" s="10"/>
      <c r="C413" s="6" t="s">
        <v>46</v>
      </c>
      <c r="D413" s="6">
        <f>338-D408</f>
        <v>185.5</v>
      </c>
      <c r="E413" s="6" t="s">
        <v>21</v>
      </c>
      <c r="F413" s="169">
        <v>0</v>
      </c>
      <c r="G413" s="32">
        <f>+D413*F413</f>
        <v>0</v>
      </c>
      <c r="H413" s="32">
        <f>G413*0.25</f>
        <v>0</v>
      </c>
      <c r="I413" s="32"/>
      <c r="J413" s="32">
        <f>G413+H413</f>
        <v>0</v>
      </c>
      <c r="M413" s="5">
        <f>3300/150</f>
        <v>22</v>
      </c>
    </row>
    <row r="414" spans="1:18" x14ac:dyDescent="0.25">
      <c r="C414" s="28"/>
      <c r="D414" s="64"/>
      <c r="E414" s="28"/>
      <c r="F414" s="65"/>
      <c r="G414" s="32"/>
      <c r="H414" s="32"/>
      <c r="I414" s="32"/>
      <c r="J414" s="6"/>
    </row>
    <row r="415" spans="1:18" x14ac:dyDescent="0.25">
      <c r="A415" s="104"/>
      <c r="B415" s="104"/>
      <c r="C415" s="104"/>
      <c r="D415" s="104"/>
      <c r="E415" s="104"/>
      <c r="F415" s="105" t="s">
        <v>253</v>
      </c>
      <c r="G415" s="105">
        <f>SUM(G403:G413)</f>
        <v>0</v>
      </c>
      <c r="H415" s="105">
        <f>SUM(H403:H413)</f>
        <v>0</v>
      </c>
      <c r="I415" s="105"/>
      <c r="J415" s="105">
        <f>SUM(J400:J413)</f>
        <v>0</v>
      </c>
    </row>
    <row r="416" spans="1:18" x14ac:dyDescent="0.25">
      <c r="A416" s="26"/>
      <c r="B416" s="27"/>
      <c r="C416" s="5"/>
      <c r="D416" s="5"/>
      <c r="E416" s="5"/>
      <c r="F416" s="6"/>
      <c r="G416" s="32"/>
      <c r="H416" s="32"/>
      <c r="I416" s="32"/>
      <c r="J416" s="6"/>
      <c r="Q416" s="44"/>
      <c r="R416" s="44"/>
    </row>
    <row r="417" spans="1:18" s="5" customFormat="1" ht="7.5" customHeight="1" x14ac:dyDescent="0.25">
      <c r="A417" s="26"/>
      <c r="B417" s="27"/>
      <c r="F417" s="6"/>
      <c r="G417" s="6"/>
      <c r="H417" s="6"/>
      <c r="I417" s="6"/>
      <c r="J417" s="6"/>
    </row>
    <row r="418" spans="1:18" x14ac:dyDescent="0.25">
      <c r="A418" s="5"/>
      <c r="B418" s="5"/>
      <c r="C418" s="5"/>
      <c r="D418" s="5"/>
      <c r="E418" s="5"/>
      <c r="F418" s="6"/>
      <c r="G418" s="6"/>
      <c r="H418" s="6"/>
      <c r="I418" s="6"/>
      <c r="K418" s="32"/>
      <c r="M418" s="5"/>
      <c r="N418" s="5"/>
      <c r="O418" s="5"/>
      <c r="P418" s="66"/>
      <c r="Q418" s="37"/>
    </row>
    <row r="419" spans="1:18" x14ac:dyDescent="0.25">
      <c r="A419" s="91"/>
      <c r="B419" s="113" t="s">
        <v>254</v>
      </c>
      <c r="C419" s="92"/>
      <c r="D419" s="109"/>
      <c r="E419" s="92"/>
      <c r="F419" s="110"/>
      <c r="G419" s="110"/>
      <c r="H419" s="92"/>
      <c r="I419" s="111"/>
      <c r="J419" s="111"/>
    </row>
    <row r="420" spans="1:18" ht="15.75" customHeight="1" x14ac:dyDescent="0.25">
      <c r="A420" s="5"/>
      <c r="B420" s="5" t="s">
        <v>255</v>
      </c>
      <c r="C420" s="5"/>
      <c r="D420" s="10"/>
      <c r="E420" s="5"/>
      <c r="F420" s="6"/>
      <c r="G420" s="6"/>
      <c r="H420" s="6"/>
      <c r="I420" s="6"/>
    </row>
    <row r="421" spans="1:18" ht="15.75" customHeight="1" x14ac:dyDescent="0.25">
      <c r="A421" s="5"/>
      <c r="B421" s="5"/>
      <c r="C421" s="5"/>
      <c r="D421" s="10"/>
      <c r="E421" s="5"/>
      <c r="F421" s="6"/>
      <c r="G421" s="6"/>
      <c r="H421" s="6"/>
      <c r="I421" s="6"/>
    </row>
    <row r="422" spans="1:18" x14ac:dyDescent="0.25">
      <c r="A422" s="5"/>
      <c r="B422" s="27"/>
      <c r="C422" s="6"/>
      <c r="D422" s="49"/>
      <c r="E422" s="6"/>
      <c r="F422" s="107"/>
      <c r="G422" s="107" t="s">
        <v>13</v>
      </c>
      <c r="H422" s="108" t="s">
        <v>14</v>
      </c>
      <c r="I422" s="108" t="s">
        <v>15</v>
      </c>
      <c r="J422" s="108" t="s">
        <v>16</v>
      </c>
    </row>
    <row r="423" spans="1:18" s="5" customFormat="1" x14ac:dyDescent="0.25">
      <c r="A423" s="26" t="s">
        <v>131</v>
      </c>
      <c r="B423" s="27" t="s">
        <v>256</v>
      </c>
      <c r="C423" s="10"/>
      <c r="D423" s="46"/>
      <c r="E423" s="6"/>
      <c r="F423" s="41"/>
      <c r="G423" s="41"/>
      <c r="H423" s="40"/>
      <c r="I423" s="40"/>
      <c r="J423" s="40"/>
    </row>
    <row r="424" spans="1:18" s="5" customFormat="1" ht="26.25" customHeight="1" x14ac:dyDescent="0.25">
      <c r="A424" s="36" t="s">
        <v>17</v>
      </c>
      <c r="B424" s="160" t="s">
        <v>257</v>
      </c>
      <c r="C424" s="160"/>
      <c r="D424" s="160"/>
      <c r="E424" s="160"/>
      <c r="F424" s="160"/>
      <c r="G424" s="160"/>
      <c r="H424" s="160"/>
      <c r="I424" s="160"/>
      <c r="J424" s="160"/>
    </row>
    <row r="425" spans="1:18" s="5" customFormat="1" x14ac:dyDescent="0.25">
      <c r="A425" s="10"/>
      <c r="B425" s="5" t="s">
        <v>138</v>
      </c>
      <c r="C425" s="10"/>
      <c r="D425" s="46"/>
      <c r="E425" s="6"/>
      <c r="F425" s="6"/>
      <c r="G425" s="32"/>
      <c r="H425" s="32"/>
      <c r="I425" s="32"/>
      <c r="J425" s="6"/>
    </row>
    <row r="426" spans="1:18" s="5" customFormat="1" x14ac:dyDescent="0.25">
      <c r="A426" s="10"/>
      <c r="C426" s="6" t="s">
        <v>75</v>
      </c>
      <c r="D426" s="46">
        <v>2</v>
      </c>
      <c r="E426" s="6" t="s">
        <v>21</v>
      </c>
      <c r="F426" s="169">
        <v>0</v>
      </c>
      <c r="G426" s="32">
        <f>+D426*F426</f>
        <v>0</v>
      </c>
      <c r="H426" s="32">
        <f>G426*0.25</f>
        <v>0</v>
      </c>
      <c r="I426" s="32"/>
      <c r="J426" s="32">
        <f>G426+H426</f>
        <v>0</v>
      </c>
    </row>
    <row r="427" spans="1:18" x14ac:dyDescent="0.25">
      <c r="A427" s="26"/>
      <c r="B427" s="27"/>
      <c r="C427" s="5"/>
      <c r="D427" s="5"/>
      <c r="E427" s="5"/>
      <c r="F427" s="6"/>
      <c r="G427" s="32"/>
      <c r="H427" s="32"/>
      <c r="I427" s="32"/>
      <c r="J427" s="6"/>
      <c r="M427" s="63"/>
      <c r="Q427" s="44"/>
      <c r="R427" s="44"/>
    </row>
    <row r="428" spans="1:18" s="5" customFormat="1" ht="15" x14ac:dyDescent="0.25">
      <c r="A428" s="36" t="s">
        <v>22</v>
      </c>
      <c r="B428" s="140" t="s">
        <v>258</v>
      </c>
      <c r="C428" s="140"/>
      <c r="D428" s="140"/>
      <c r="E428" s="140"/>
      <c r="F428" s="143"/>
      <c r="G428" s="143"/>
      <c r="H428" s="143"/>
      <c r="I428" s="143"/>
      <c r="J428" s="143"/>
    </row>
    <row r="429" spans="1:18" s="5" customFormat="1" x14ac:dyDescent="0.25">
      <c r="A429" s="10"/>
      <c r="B429" s="5" t="s">
        <v>138</v>
      </c>
      <c r="C429" s="10"/>
      <c r="D429" s="46"/>
      <c r="E429" s="6"/>
      <c r="F429" s="6"/>
      <c r="G429" s="32"/>
      <c r="H429" s="32"/>
      <c r="I429" s="32"/>
      <c r="J429" s="6"/>
    </row>
    <row r="430" spans="1:18" s="5" customFormat="1" x14ac:dyDescent="0.25">
      <c r="A430" s="10"/>
      <c r="C430" s="6" t="s">
        <v>75</v>
      </c>
      <c r="D430" s="46">
        <v>2</v>
      </c>
      <c r="E430" s="6" t="s">
        <v>21</v>
      </c>
      <c r="F430" s="169">
        <v>0</v>
      </c>
      <c r="G430" s="32">
        <f>+D430*F430</f>
        <v>0</v>
      </c>
      <c r="H430" s="32">
        <f>G430*0.25</f>
        <v>0</v>
      </c>
      <c r="I430" s="32"/>
      <c r="J430" s="32">
        <f>G430+H430</f>
        <v>0</v>
      </c>
    </row>
    <row r="431" spans="1:18" x14ac:dyDescent="0.25">
      <c r="A431" s="26"/>
      <c r="B431" s="27"/>
      <c r="C431" s="5"/>
      <c r="D431" s="5"/>
      <c r="E431" s="5"/>
      <c r="F431" s="6"/>
      <c r="G431" s="32"/>
      <c r="H431" s="32"/>
      <c r="I431" s="32"/>
      <c r="J431" s="6"/>
      <c r="M431" s="63"/>
      <c r="Q431" s="44"/>
      <c r="R431" s="44"/>
    </row>
    <row r="432" spans="1:18" s="5" customFormat="1" ht="15" x14ac:dyDescent="0.25">
      <c r="A432" s="36" t="s">
        <v>25</v>
      </c>
      <c r="B432" s="140" t="s">
        <v>259</v>
      </c>
      <c r="C432" s="140"/>
      <c r="D432" s="140"/>
      <c r="E432" s="140"/>
      <c r="F432" s="143"/>
      <c r="G432" s="143"/>
      <c r="H432" s="143"/>
      <c r="I432" s="143"/>
      <c r="J432" s="143"/>
    </row>
    <row r="433" spans="1:18" s="5" customFormat="1" x14ac:dyDescent="0.25">
      <c r="A433" s="10"/>
      <c r="B433" s="5" t="s">
        <v>138</v>
      </c>
      <c r="C433" s="10"/>
      <c r="D433" s="46"/>
      <c r="E433" s="6"/>
      <c r="F433" s="6"/>
      <c r="G433" s="32"/>
      <c r="H433" s="32"/>
      <c r="I433" s="32"/>
      <c r="J433" s="6"/>
    </row>
    <row r="434" spans="1:18" s="5" customFormat="1" x14ac:dyDescent="0.25">
      <c r="A434" s="10"/>
      <c r="C434" s="6" t="s">
        <v>75</v>
      </c>
      <c r="D434" s="46">
        <v>9</v>
      </c>
      <c r="E434" s="6" t="s">
        <v>21</v>
      </c>
      <c r="F434" s="169">
        <v>0</v>
      </c>
      <c r="G434" s="32">
        <f>+D434*F434</f>
        <v>0</v>
      </c>
      <c r="H434" s="32">
        <f>G434*0.25</f>
        <v>0</v>
      </c>
      <c r="I434" s="32"/>
      <c r="J434" s="32">
        <f>G434+H434</f>
        <v>0</v>
      </c>
    </row>
    <row r="435" spans="1:18" x14ac:dyDescent="0.25">
      <c r="A435" s="26"/>
      <c r="B435" s="27"/>
      <c r="C435" s="5"/>
      <c r="D435" s="5"/>
      <c r="E435" s="5"/>
      <c r="F435" s="6"/>
      <c r="G435" s="32"/>
      <c r="H435" s="32"/>
      <c r="I435" s="32"/>
      <c r="J435" s="6"/>
      <c r="M435" s="63"/>
      <c r="Q435" s="44"/>
      <c r="R435" s="44"/>
    </row>
    <row r="436" spans="1:18" s="5" customFormat="1" ht="15" x14ac:dyDescent="0.25">
      <c r="A436" s="36" t="s">
        <v>28</v>
      </c>
      <c r="B436" s="140" t="s">
        <v>260</v>
      </c>
      <c r="C436" s="140"/>
      <c r="D436" s="140"/>
      <c r="E436" s="140"/>
      <c r="F436" s="143"/>
      <c r="G436" s="143"/>
      <c r="H436" s="143"/>
      <c r="I436" s="143"/>
      <c r="J436" s="143"/>
    </row>
    <row r="437" spans="1:18" s="5" customFormat="1" x14ac:dyDescent="0.25">
      <c r="A437" s="10"/>
      <c r="B437" s="5" t="s">
        <v>138</v>
      </c>
      <c r="C437" s="10"/>
      <c r="D437" s="46"/>
      <c r="E437" s="6"/>
      <c r="F437" s="6"/>
      <c r="G437" s="32"/>
      <c r="H437" s="32"/>
      <c r="I437" s="32"/>
      <c r="J437" s="6"/>
    </row>
    <row r="438" spans="1:18" s="5" customFormat="1" x14ac:dyDescent="0.25">
      <c r="A438" s="10"/>
      <c r="C438" s="6" t="s">
        <v>75</v>
      </c>
      <c r="D438" s="46">
        <v>1</v>
      </c>
      <c r="E438" s="6" t="s">
        <v>21</v>
      </c>
      <c r="F438" s="169">
        <v>0</v>
      </c>
      <c r="G438" s="32">
        <f>+D438*F438</f>
        <v>0</v>
      </c>
      <c r="H438" s="32">
        <f>G438*0.25</f>
        <v>0</v>
      </c>
      <c r="I438" s="32"/>
      <c r="J438" s="32">
        <f>G438+H438</f>
        <v>0</v>
      </c>
    </row>
    <row r="439" spans="1:18" x14ac:dyDescent="0.25">
      <c r="A439" s="26"/>
      <c r="B439" s="27"/>
      <c r="C439" s="5"/>
      <c r="D439" s="5"/>
      <c r="E439" s="5"/>
      <c r="F439" s="6"/>
      <c r="G439" s="32"/>
      <c r="H439" s="32"/>
      <c r="I439" s="32"/>
      <c r="J439" s="6"/>
      <c r="M439" s="63"/>
      <c r="Q439" s="44"/>
      <c r="R439" s="44"/>
    </row>
    <row r="440" spans="1:18" s="5" customFormat="1" ht="15" x14ac:dyDescent="0.25">
      <c r="A440" s="36" t="s">
        <v>47</v>
      </c>
      <c r="B440" s="140" t="s">
        <v>261</v>
      </c>
      <c r="C440" s="140"/>
      <c r="D440" s="140"/>
      <c r="E440" s="140"/>
      <c r="F440" s="143"/>
      <c r="G440" s="143"/>
      <c r="H440" s="143"/>
      <c r="I440" s="143"/>
      <c r="J440" s="143"/>
    </row>
    <row r="441" spans="1:18" s="5" customFormat="1" x14ac:dyDescent="0.25">
      <c r="A441" s="10"/>
      <c r="B441" s="5" t="s">
        <v>138</v>
      </c>
      <c r="C441" s="10"/>
      <c r="D441" s="46"/>
      <c r="E441" s="6"/>
      <c r="F441" s="6"/>
      <c r="G441" s="32"/>
      <c r="H441" s="32"/>
      <c r="I441" s="32"/>
      <c r="J441" s="6"/>
    </row>
    <row r="442" spans="1:18" s="5" customFormat="1" x14ac:dyDescent="0.25">
      <c r="A442" s="10"/>
      <c r="C442" s="6" t="s">
        <v>75</v>
      </c>
      <c r="D442" s="46">
        <v>2</v>
      </c>
      <c r="E442" s="6" t="s">
        <v>21</v>
      </c>
      <c r="F442" s="169">
        <v>0</v>
      </c>
      <c r="G442" s="32">
        <f>+D442*F442</f>
        <v>0</v>
      </c>
      <c r="H442" s="32">
        <f>G442*0.25</f>
        <v>0</v>
      </c>
      <c r="I442" s="32"/>
      <c r="J442" s="32">
        <f>G442+H442</f>
        <v>0</v>
      </c>
    </row>
    <row r="443" spans="1:18" x14ac:dyDescent="0.25">
      <c r="A443" s="26"/>
      <c r="B443" s="27"/>
      <c r="C443" s="5"/>
      <c r="D443" s="5"/>
      <c r="E443" s="5"/>
      <c r="F443" s="6"/>
      <c r="G443" s="32"/>
      <c r="H443" s="32"/>
      <c r="I443" s="32"/>
      <c r="J443" s="6"/>
      <c r="M443" s="63"/>
      <c r="Q443" s="44"/>
      <c r="R443" s="44"/>
    </row>
    <row r="444" spans="1:18" s="5" customFormat="1" ht="15" x14ac:dyDescent="0.25">
      <c r="A444" s="36" t="s">
        <v>55</v>
      </c>
      <c r="B444" s="140" t="s">
        <v>262</v>
      </c>
      <c r="C444" s="140"/>
      <c r="D444" s="140"/>
      <c r="E444" s="140"/>
      <c r="F444" s="143"/>
      <c r="G444" s="143"/>
      <c r="H444" s="143"/>
      <c r="I444" s="143"/>
      <c r="J444" s="143"/>
    </row>
    <row r="445" spans="1:18" s="5" customFormat="1" x14ac:dyDescent="0.25">
      <c r="A445" s="10"/>
      <c r="B445" s="5" t="s">
        <v>263</v>
      </c>
      <c r="C445" s="10"/>
      <c r="D445" s="46"/>
      <c r="E445" s="6"/>
      <c r="F445" s="6"/>
      <c r="G445" s="32"/>
      <c r="H445" s="32"/>
      <c r="I445" s="32"/>
      <c r="J445" s="6"/>
    </row>
    <row r="446" spans="1:18" s="5" customFormat="1" x14ac:dyDescent="0.25">
      <c r="A446" s="10"/>
      <c r="C446" s="6" t="s">
        <v>264</v>
      </c>
      <c r="D446" s="46">
        <v>1</v>
      </c>
      <c r="E446" s="6" t="s">
        <v>21</v>
      </c>
      <c r="F446" s="169">
        <v>0</v>
      </c>
      <c r="G446" s="32">
        <f>+D446*F446</f>
        <v>0</v>
      </c>
      <c r="H446" s="32">
        <f>G446*0.25</f>
        <v>0</v>
      </c>
      <c r="I446" s="32"/>
      <c r="J446" s="32">
        <f>G446+H446</f>
        <v>0</v>
      </c>
    </row>
    <row r="447" spans="1:18" x14ac:dyDescent="0.25">
      <c r="A447" s="5"/>
      <c r="B447" s="5"/>
      <c r="C447" s="5"/>
      <c r="D447" s="5"/>
      <c r="F447" s="35" t="s">
        <v>265</v>
      </c>
      <c r="G447" s="43">
        <f>G426+G430+G434+G438+G442+G446</f>
        <v>0</v>
      </c>
      <c r="H447" s="43">
        <f>H426+H430+H434+H438+H442+H446</f>
        <v>0</v>
      </c>
      <c r="I447" s="43"/>
      <c r="J447" s="43">
        <f>J426+J430+J434+J438+J442+J446</f>
        <v>0</v>
      </c>
    </row>
    <row r="448" spans="1:18" x14ac:dyDescent="0.25">
      <c r="A448" s="5"/>
      <c r="B448" s="5"/>
      <c r="C448" s="5"/>
      <c r="D448" s="5"/>
      <c r="F448" s="35"/>
      <c r="G448" s="43"/>
      <c r="H448" s="43"/>
      <c r="I448" s="43"/>
      <c r="J448" s="43"/>
    </row>
    <row r="449" spans="1:18" x14ac:dyDescent="0.25">
      <c r="A449" s="5"/>
      <c r="B449" s="5"/>
      <c r="C449" s="5"/>
      <c r="D449" s="5"/>
      <c r="F449" s="35"/>
      <c r="G449" s="43"/>
      <c r="H449" s="43"/>
      <c r="I449" s="43"/>
      <c r="J449" s="43"/>
    </row>
    <row r="450" spans="1:18" s="5" customFormat="1" x14ac:dyDescent="0.25">
      <c r="A450" s="26" t="s">
        <v>143</v>
      </c>
      <c r="B450" s="27" t="s">
        <v>266</v>
      </c>
      <c r="F450" s="6"/>
      <c r="G450" s="32"/>
      <c r="H450" s="32"/>
      <c r="I450" s="32"/>
      <c r="J450" s="6"/>
    </row>
    <row r="451" spans="1:18" s="5" customFormat="1" ht="15" x14ac:dyDescent="0.25">
      <c r="A451" s="36" t="s">
        <v>109</v>
      </c>
      <c r="B451" s="140" t="s">
        <v>267</v>
      </c>
      <c r="C451" s="140"/>
      <c r="D451" s="140"/>
      <c r="E451" s="140"/>
      <c r="F451" s="143"/>
      <c r="G451" s="143"/>
      <c r="H451" s="143"/>
      <c r="I451" s="143"/>
      <c r="J451" s="143"/>
    </row>
    <row r="452" spans="1:18" s="5" customFormat="1" x14ac:dyDescent="0.25">
      <c r="A452" s="10"/>
      <c r="B452" s="5" t="s">
        <v>138</v>
      </c>
      <c r="C452" s="10"/>
      <c r="D452" s="46"/>
      <c r="E452" s="6"/>
      <c r="F452" s="6"/>
      <c r="G452" s="32"/>
      <c r="H452" s="32"/>
      <c r="I452" s="32"/>
      <c r="J452" s="6"/>
    </row>
    <row r="453" spans="1:18" s="5" customFormat="1" x14ac:dyDescent="0.25">
      <c r="A453" s="10"/>
      <c r="C453" s="6" t="s">
        <v>75</v>
      </c>
      <c r="D453" s="46">
        <v>8</v>
      </c>
      <c r="E453" s="6" t="s">
        <v>21</v>
      </c>
      <c r="F453" s="169">
        <v>0</v>
      </c>
      <c r="G453" s="32">
        <f>+D453*F453</f>
        <v>0</v>
      </c>
      <c r="H453" s="32">
        <f>G453*0.25</f>
        <v>0</v>
      </c>
      <c r="I453" s="32"/>
      <c r="J453" s="32">
        <f>G453+H453</f>
        <v>0</v>
      </c>
    </row>
    <row r="454" spans="1:18" x14ac:dyDescent="0.25">
      <c r="A454" s="26"/>
      <c r="B454" s="27"/>
      <c r="C454" s="5"/>
      <c r="D454" s="5"/>
      <c r="E454" s="5"/>
      <c r="F454" s="6"/>
      <c r="G454" s="32"/>
      <c r="H454" s="32"/>
      <c r="I454" s="32"/>
      <c r="J454" s="6"/>
      <c r="M454" s="63"/>
      <c r="Q454" s="44"/>
      <c r="R454" s="44"/>
    </row>
    <row r="455" spans="1:18" s="5" customFormat="1" ht="15" x14ac:dyDescent="0.25">
      <c r="A455" s="36" t="s">
        <v>112</v>
      </c>
      <c r="B455" s="140" t="s">
        <v>268</v>
      </c>
      <c r="C455" s="140"/>
      <c r="D455" s="140"/>
      <c r="E455" s="140"/>
      <c r="F455" s="143"/>
      <c r="G455" s="143"/>
      <c r="H455" s="143"/>
      <c r="I455" s="143"/>
      <c r="J455" s="143"/>
    </row>
    <row r="456" spans="1:18" s="5" customFormat="1" x14ac:dyDescent="0.25">
      <c r="A456" s="10"/>
      <c r="B456" s="5" t="s">
        <v>138</v>
      </c>
      <c r="C456" s="10"/>
      <c r="D456" s="46"/>
      <c r="E456" s="6"/>
      <c r="F456" s="6"/>
      <c r="G456" s="32"/>
      <c r="H456" s="32"/>
      <c r="I456" s="32"/>
      <c r="J456" s="6"/>
    </row>
    <row r="457" spans="1:18" s="5" customFormat="1" x14ac:dyDescent="0.25">
      <c r="A457" s="10"/>
      <c r="C457" s="6" t="s">
        <v>75</v>
      </c>
      <c r="D457" s="46">
        <v>58</v>
      </c>
      <c r="E457" s="6" t="s">
        <v>21</v>
      </c>
      <c r="F457" s="169">
        <v>0</v>
      </c>
      <c r="G457" s="32">
        <f>+D457*F457</f>
        <v>0</v>
      </c>
      <c r="H457" s="32">
        <f>G457*0.25</f>
        <v>0</v>
      </c>
      <c r="I457" s="32"/>
      <c r="J457" s="32">
        <f>G457+H457</f>
        <v>0</v>
      </c>
    </row>
    <row r="458" spans="1:18" x14ac:dyDescent="0.25">
      <c r="A458" s="26"/>
      <c r="B458" s="27"/>
      <c r="C458" s="5"/>
      <c r="D458" s="5"/>
      <c r="E458" s="5"/>
      <c r="F458" s="6"/>
      <c r="G458" s="32"/>
      <c r="H458" s="32"/>
      <c r="I458" s="32"/>
      <c r="J458" s="6"/>
      <c r="M458" s="63"/>
      <c r="Q458" s="44"/>
      <c r="R458" s="44"/>
    </row>
    <row r="459" spans="1:18" s="5" customFormat="1" ht="15" x14ac:dyDescent="0.25">
      <c r="A459" s="36" t="s">
        <v>115</v>
      </c>
      <c r="B459" s="140" t="s">
        <v>269</v>
      </c>
      <c r="C459" s="140"/>
      <c r="D459" s="140"/>
      <c r="E459" s="140"/>
      <c r="F459" s="143"/>
      <c r="G459" s="143"/>
      <c r="H459" s="143"/>
      <c r="I459" s="143"/>
      <c r="J459" s="143"/>
    </row>
    <row r="460" spans="1:18" s="5" customFormat="1" x14ac:dyDescent="0.25">
      <c r="A460" s="10"/>
      <c r="B460" s="5" t="s">
        <v>138</v>
      </c>
      <c r="C460" s="10"/>
      <c r="D460" s="46"/>
      <c r="E460" s="6"/>
      <c r="F460" s="6"/>
      <c r="G460" s="32"/>
      <c r="H460" s="32"/>
      <c r="I460" s="32"/>
      <c r="J460" s="6"/>
    </row>
    <row r="461" spans="1:18" s="5" customFormat="1" x14ac:dyDescent="0.25">
      <c r="A461" s="10"/>
      <c r="C461" s="6" t="s">
        <v>75</v>
      </c>
      <c r="D461" s="46">
        <v>89</v>
      </c>
      <c r="E461" s="6" t="s">
        <v>21</v>
      </c>
      <c r="F461" s="169">
        <v>0</v>
      </c>
      <c r="G461" s="32">
        <f>+D461*F461</f>
        <v>0</v>
      </c>
      <c r="H461" s="32">
        <f>G461*0.25</f>
        <v>0</v>
      </c>
      <c r="I461" s="32"/>
      <c r="J461" s="32">
        <f>G461+H461</f>
        <v>0</v>
      </c>
    </row>
    <row r="462" spans="1:18" x14ac:dyDescent="0.25">
      <c r="A462" s="26"/>
      <c r="B462" s="27"/>
      <c r="C462" s="5"/>
      <c r="D462" s="5"/>
      <c r="E462" s="5"/>
      <c r="F462" s="6"/>
      <c r="G462" s="32"/>
      <c r="H462" s="32"/>
      <c r="I462" s="32"/>
      <c r="J462" s="6"/>
      <c r="M462" s="63"/>
      <c r="Q462" s="44"/>
      <c r="R462" s="44"/>
    </row>
    <row r="463" spans="1:18" s="5" customFormat="1" ht="27" customHeight="1" x14ac:dyDescent="0.25">
      <c r="A463" s="36" t="s">
        <v>118</v>
      </c>
      <c r="B463" s="140" t="s">
        <v>270</v>
      </c>
      <c r="C463" s="140"/>
      <c r="D463" s="140"/>
      <c r="E463" s="140"/>
      <c r="F463" s="143"/>
      <c r="G463" s="143"/>
      <c r="H463" s="143"/>
      <c r="I463" s="143"/>
      <c r="J463" s="143"/>
    </row>
    <row r="464" spans="1:18" s="5" customFormat="1" x14ac:dyDescent="0.25">
      <c r="A464" s="10"/>
      <c r="B464" s="5" t="s">
        <v>271</v>
      </c>
      <c r="C464" s="10"/>
      <c r="D464" s="46"/>
      <c r="E464" s="6"/>
      <c r="F464" s="6"/>
      <c r="G464" s="32"/>
      <c r="H464" s="32"/>
      <c r="I464" s="32"/>
      <c r="J464" s="6"/>
    </row>
    <row r="465" spans="1:18" s="5" customFormat="1" x14ac:dyDescent="0.25">
      <c r="A465" s="10"/>
      <c r="C465" s="6" t="s">
        <v>33</v>
      </c>
      <c r="D465" s="46">
        <v>750</v>
      </c>
      <c r="E465" s="6" t="s">
        <v>21</v>
      </c>
      <c r="F465" s="169">
        <v>0</v>
      </c>
      <c r="G465" s="32">
        <f>+D465*F465</f>
        <v>0</v>
      </c>
      <c r="H465" s="32">
        <f>G465*0.25</f>
        <v>0</v>
      </c>
      <c r="I465" s="32"/>
      <c r="J465" s="32">
        <f>G465+H465</f>
        <v>0</v>
      </c>
    </row>
    <row r="466" spans="1:18" ht="15.75" customHeight="1" x14ac:dyDescent="0.25">
      <c r="A466" s="5"/>
      <c r="B466" s="5"/>
      <c r="C466" s="5"/>
      <c r="D466" s="10"/>
      <c r="E466" s="5"/>
      <c r="F466" s="6"/>
      <c r="G466" s="6"/>
      <c r="H466" s="6"/>
      <c r="I466" s="6"/>
      <c r="O466" s="37"/>
    </row>
    <row r="467" spans="1:18" x14ac:dyDescent="0.25">
      <c r="A467" s="5"/>
      <c r="B467" s="27"/>
      <c r="C467" s="6"/>
      <c r="D467" s="49"/>
      <c r="E467" s="6"/>
      <c r="F467" s="107"/>
      <c r="G467" s="107" t="s">
        <v>13</v>
      </c>
      <c r="H467" s="108" t="s">
        <v>14</v>
      </c>
      <c r="I467" s="108" t="s">
        <v>15</v>
      </c>
      <c r="J467" s="108" t="s">
        <v>16</v>
      </c>
      <c r="M467" s="68"/>
    </row>
    <row r="468" spans="1:18" x14ac:dyDescent="0.25">
      <c r="A468" s="5"/>
      <c r="B468" s="5"/>
      <c r="C468" s="5"/>
      <c r="D468" s="5"/>
      <c r="F468" s="6"/>
      <c r="G468" s="32"/>
      <c r="H468" s="32"/>
      <c r="I468" s="32"/>
      <c r="J468" s="6"/>
    </row>
    <row r="469" spans="1:18" s="5" customFormat="1" ht="15" customHeight="1" x14ac:dyDescent="0.25">
      <c r="A469" s="36" t="s">
        <v>121</v>
      </c>
      <c r="B469" s="140" t="s">
        <v>272</v>
      </c>
      <c r="C469" s="140"/>
      <c r="D469" s="140"/>
      <c r="E469" s="140"/>
      <c r="F469" s="143"/>
      <c r="G469" s="143"/>
      <c r="H469" s="143"/>
      <c r="I469" s="143"/>
      <c r="J469" s="143"/>
    </row>
    <row r="470" spans="1:18" s="5" customFormat="1" x14ac:dyDescent="0.25">
      <c r="A470" s="10"/>
      <c r="B470" s="5" t="s">
        <v>138</v>
      </c>
      <c r="C470" s="10"/>
      <c r="D470" s="46"/>
      <c r="E470" s="6"/>
      <c r="F470" s="6"/>
      <c r="G470" s="32"/>
      <c r="H470" s="32"/>
      <c r="I470" s="32"/>
      <c r="J470" s="6"/>
    </row>
    <row r="471" spans="1:18" s="5" customFormat="1" x14ac:dyDescent="0.25">
      <c r="A471" s="10"/>
      <c r="C471" s="6" t="s">
        <v>75</v>
      </c>
      <c r="D471" s="46">
        <v>375</v>
      </c>
      <c r="E471" s="6" t="s">
        <v>21</v>
      </c>
      <c r="F471" s="169">
        <v>0</v>
      </c>
      <c r="G471" s="32">
        <f>+D471*F471</f>
        <v>0</v>
      </c>
      <c r="H471" s="32">
        <f>G471*0.25</f>
        <v>0</v>
      </c>
      <c r="I471" s="32"/>
      <c r="J471" s="32">
        <f>G471+H471</f>
        <v>0</v>
      </c>
    </row>
    <row r="472" spans="1:18" s="5" customFormat="1" ht="27" customHeight="1" x14ac:dyDescent="0.25">
      <c r="A472" s="36" t="s">
        <v>124</v>
      </c>
      <c r="B472" s="140" t="s">
        <v>273</v>
      </c>
      <c r="C472" s="140"/>
      <c r="D472" s="140"/>
      <c r="E472" s="140"/>
      <c r="F472" s="143"/>
      <c r="G472" s="143"/>
      <c r="H472" s="143"/>
      <c r="I472" s="143"/>
      <c r="J472" s="143"/>
    </row>
    <row r="473" spans="1:18" s="5" customFormat="1" x14ac:dyDescent="0.25">
      <c r="A473" s="10"/>
      <c r="B473" s="5" t="s">
        <v>271</v>
      </c>
      <c r="C473" s="10"/>
      <c r="D473" s="46"/>
      <c r="E473" s="6"/>
      <c r="F473" s="6"/>
      <c r="G473" s="32"/>
      <c r="H473" s="32"/>
      <c r="I473" s="32"/>
      <c r="J473" s="6"/>
    </row>
    <row r="474" spans="1:18" s="5" customFormat="1" x14ac:dyDescent="0.25">
      <c r="A474" s="10"/>
      <c r="C474" s="6" t="s">
        <v>33</v>
      </c>
      <c r="D474" s="46">
        <v>64</v>
      </c>
      <c r="E474" s="6" t="s">
        <v>21</v>
      </c>
      <c r="F474" s="169">
        <v>0</v>
      </c>
      <c r="G474" s="32">
        <f>+D474*F474</f>
        <v>0</v>
      </c>
      <c r="H474" s="32">
        <f>G474*0.25</f>
        <v>0</v>
      </c>
      <c r="I474" s="32"/>
      <c r="J474" s="32">
        <f>G474+H474</f>
        <v>0</v>
      </c>
    </row>
    <row r="475" spans="1:18" x14ac:dyDescent="0.25">
      <c r="A475" s="26"/>
      <c r="B475" s="27"/>
      <c r="C475" s="5"/>
      <c r="D475" s="5"/>
      <c r="E475" s="5"/>
      <c r="F475" s="6"/>
      <c r="G475" s="32"/>
      <c r="H475" s="32"/>
      <c r="I475" s="32"/>
      <c r="J475" s="6"/>
      <c r="M475" s="63"/>
      <c r="Q475" s="44"/>
      <c r="R475" s="44"/>
    </row>
    <row r="476" spans="1:18" s="5" customFormat="1" ht="15" x14ac:dyDescent="0.25">
      <c r="A476" s="36" t="s">
        <v>274</v>
      </c>
      <c r="B476" s="140" t="s">
        <v>275</v>
      </c>
      <c r="C476" s="140"/>
      <c r="D476" s="140"/>
      <c r="E476" s="140"/>
      <c r="F476" s="143"/>
      <c r="G476" s="143"/>
      <c r="H476" s="143"/>
      <c r="I476" s="143"/>
      <c r="J476" s="143"/>
    </row>
    <row r="477" spans="1:18" s="5" customFormat="1" x14ac:dyDescent="0.25">
      <c r="A477" s="10"/>
      <c r="B477" s="5" t="s">
        <v>263</v>
      </c>
      <c r="C477" s="10"/>
      <c r="D477" s="46"/>
      <c r="E477" s="6"/>
      <c r="F477" s="6"/>
      <c r="G477" s="32"/>
      <c r="H477" s="32"/>
      <c r="I477" s="32"/>
      <c r="J477" s="6"/>
    </row>
    <row r="478" spans="1:18" s="5" customFormat="1" x14ac:dyDescent="0.25">
      <c r="A478" s="10"/>
      <c r="C478" s="6" t="s">
        <v>264</v>
      </c>
      <c r="D478" s="46">
        <v>1</v>
      </c>
      <c r="E478" s="6" t="s">
        <v>21</v>
      </c>
      <c r="F478" s="169">
        <v>0</v>
      </c>
      <c r="G478" s="32">
        <f>+D478*F478</f>
        <v>0</v>
      </c>
      <c r="H478" s="32">
        <f>G478*0.25</f>
        <v>0</v>
      </c>
      <c r="I478" s="32"/>
      <c r="J478" s="32">
        <f>G478+H478</f>
        <v>0</v>
      </c>
    </row>
    <row r="479" spans="1:18" x14ac:dyDescent="0.25">
      <c r="A479" s="5"/>
      <c r="B479" s="5"/>
      <c r="C479" s="5"/>
      <c r="D479" s="5"/>
      <c r="F479" s="35" t="s">
        <v>276</v>
      </c>
      <c r="G479" s="43">
        <f>G453+G457+G465+G461+G471+G474+G478</f>
        <v>0</v>
      </c>
      <c r="H479" s="43">
        <f>H453+H457+H465+H461+H471+H474+H478</f>
        <v>0</v>
      </c>
      <c r="I479" s="43"/>
      <c r="J479" s="43">
        <f>J453+J457+J465+J461+J471+J474+J478</f>
        <v>0</v>
      </c>
    </row>
    <row r="480" spans="1:18" x14ac:dyDescent="0.25">
      <c r="C480" s="28"/>
      <c r="D480" s="64"/>
      <c r="E480" s="28"/>
      <c r="F480" s="65"/>
      <c r="G480" s="32"/>
      <c r="H480" s="32"/>
      <c r="I480" s="32"/>
      <c r="J480" s="6"/>
    </row>
    <row r="481" spans="1:18" x14ac:dyDescent="0.25">
      <c r="A481" s="5"/>
      <c r="B481" s="5"/>
      <c r="C481" s="5"/>
      <c r="D481" s="5"/>
      <c r="F481" s="35"/>
      <c r="G481" s="43"/>
      <c r="H481" s="43"/>
      <c r="I481" s="43"/>
      <c r="J481" s="43"/>
    </row>
    <row r="482" spans="1:18" s="5" customFormat="1" x14ac:dyDescent="0.25">
      <c r="A482" s="26" t="s">
        <v>157</v>
      </c>
      <c r="B482" s="27" t="s">
        <v>277</v>
      </c>
      <c r="F482" s="6"/>
      <c r="G482" s="32"/>
      <c r="H482" s="32"/>
      <c r="I482" s="32"/>
      <c r="J482" s="6"/>
    </row>
    <row r="483" spans="1:18" s="5" customFormat="1" ht="15" x14ac:dyDescent="0.25">
      <c r="A483" s="36" t="s">
        <v>159</v>
      </c>
      <c r="B483" s="140" t="s">
        <v>278</v>
      </c>
      <c r="C483" s="140"/>
      <c r="D483" s="140"/>
      <c r="E483" s="140"/>
      <c r="F483" s="143"/>
      <c r="G483" s="143"/>
      <c r="H483" s="143"/>
      <c r="I483" s="143"/>
      <c r="J483" s="143"/>
    </row>
    <row r="484" spans="1:18" s="5" customFormat="1" x14ac:dyDescent="0.25">
      <c r="A484" s="10"/>
      <c r="B484" s="5" t="s">
        <v>138</v>
      </c>
      <c r="C484" s="10"/>
      <c r="D484" s="46"/>
      <c r="E484" s="6"/>
      <c r="F484" s="6"/>
      <c r="G484" s="32"/>
      <c r="H484" s="32"/>
      <c r="I484" s="32"/>
      <c r="J484" s="6"/>
    </row>
    <row r="485" spans="1:18" s="5" customFormat="1" x14ac:dyDescent="0.25">
      <c r="A485" s="10"/>
      <c r="C485" s="6" t="s">
        <v>75</v>
      </c>
      <c r="D485" s="46">
        <v>5</v>
      </c>
      <c r="E485" s="6" t="s">
        <v>21</v>
      </c>
      <c r="F485" s="169">
        <v>0</v>
      </c>
      <c r="G485" s="32">
        <f>+D485*F485</f>
        <v>0</v>
      </c>
      <c r="H485" s="32">
        <f>G485*0.25</f>
        <v>0</v>
      </c>
      <c r="I485" s="32"/>
      <c r="J485" s="32">
        <f>G485+H485</f>
        <v>0</v>
      </c>
    </row>
    <row r="486" spans="1:18" x14ac:dyDescent="0.25">
      <c r="A486" s="26"/>
      <c r="B486" s="27"/>
      <c r="C486" s="5"/>
      <c r="D486" s="5"/>
      <c r="E486" s="5"/>
      <c r="F486" s="6"/>
      <c r="G486" s="32"/>
      <c r="H486" s="32"/>
      <c r="I486" s="32"/>
      <c r="J486" s="6"/>
      <c r="M486" s="63"/>
      <c r="Q486" s="44"/>
      <c r="R486" s="44"/>
    </row>
    <row r="487" spans="1:18" s="5" customFormat="1" ht="40.5" customHeight="1" x14ac:dyDescent="0.25">
      <c r="A487" s="36" t="s">
        <v>169</v>
      </c>
      <c r="B487" s="140" t="s">
        <v>279</v>
      </c>
      <c r="C487" s="140"/>
      <c r="D487" s="140"/>
      <c r="E487" s="140"/>
      <c r="F487" s="143"/>
      <c r="G487" s="143"/>
      <c r="H487" s="143"/>
      <c r="I487" s="143"/>
      <c r="J487" s="143"/>
    </row>
    <row r="488" spans="1:18" s="5" customFormat="1" x14ac:dyDescent="0.25">
      <c r="A488" s="10"/>
      <c r="B488" s="5" t="s">
        <v>138</v>
      </c>
      <c r="C488" s="10"/>
      <c r="D488" s="46"/>
      <c r="E488" s="6"/>
      <c r="F488" s="6"/>
      <c r="G488" s="32"/>
      <c r="H488" s="32"/>
      <c r="I488" s="32"/>
      <c r="J488" s="6"/>
    </row>
    <row r="489" spans="1:18" s="5" customFormat="1" x14ac:dyDescent="0.25">
      <c r="A489" s="10"/>
      <c r="C489" s="6" t="s">
        <v>75</v>
      </c>
      <c r="D489" s="46">
        <v>5</v>
      </c>
      <c r="E489" s="6" t="s">
        <v>21</v>
      </c>
      <c r="F489" s="169">
        <v>0</v>
      </c>
      <c r="G489" s="32">
        <f>+D489*F489</f>
        <v>0</v>
      </c>
      <c r="H489" s="32">
        <f>G489*0.25</f>
        <v>0</v>
      </c>
      <c r="I489" s="32"/>
      <c r="J489" s="32">
        <f>G489+H489</f>
        <v>0</v>
      </c>
    </row>
    <row r="490" spans="1:18" x14ac:dyDescent="0.25">
      <c r="A490" s="26"/>
      <c r="B490" s="27"/>
      <c r="C490" s="5"/>
      <c r="D490" s="5"/>
      <c r="E490" s="5"/>
      <c r="F490" s="6"/>
      <c r="G490" s="32"/>
      <c r="H490" s="32"/>
      <c r="I490" s="32"/>
      <c r="J490" s="6"/>
      <c r="M490" s="63"/>
      <c r="Q490" s="44"/>
      <c r="R490" s="44"/>
    </row>
    <row r="491" spans="1:18" s="5" customFormat="1" ht="15" x14ac:dyDescent="0.25">
      <c r="A491" s="36" t="s">
        <v>280</v>
      </c>
      <c r="B491" s="140" t="s">
        <v>281</v>
      </c>
      <c r="C491" s="140"/>
      <c r="D491" s="140"/>
      <c r="E491" s="140"/>
      <c r="F491" s="143"/>
      <c r="G491" s="143"/>
      <c r="H491" s="143"/>
      <c r="I491" s="143"/>
      <c r="J491" s="143"/>
    </row>
    <row r="492" spans="1:18" s="5" customFormat="1" x14ac:dyDescent="0.25">
      <c r="A492" s="10"/>
      <c r="B492" s="5" t="s">
        <v>138</v>
      </c>
      <c r="C492" s="10"/>
      <c r="D492" s="46"/>
      <c r="E492" s="6"/>
      <c r="F492" s="6"/>
      <c r="G492" s="32"/>
      <c r="H492" s="32"/>
      <c r="I492" s="32"/>
      <c r="J492" s="6"/>
    </row>
    <row r="493" spans="1:18" s="5" customFormat="1" x14ac:dyDescent="0.25">
      <c r="A493" s="10"/>
      <c r="C493" s="6" t="s">
        <v>75</v>
      </c>
      <c r="D493" s="46">
        <v>1</v>
      </c>
      <c r="E493" s="6" t="s">
        <v>21</v>
      </c>
      <c r="F493" s="169">
        <v>0</v>
      </c>
      <c r="G493" s="32">
        <f>+D493*F493</f>
        <v>0</v>
      </c>
      <c r="H493" s="32">
        <f>G493*0.25</f>
        <v>0</v>
      </c>
      <c r="I493" s="32"/>
      <c r="J493" s="32">
        <f>G493+H493</f>
        <v>0</v>
      </c>
    </row>
    <row r="494" spans="1:18" x14ac:dyDescent="0.25">
      <c r="A494" s="26"/>
      <c r="B494" s="27"/>
      <c r="C494" s="5"/>
      <c r="D494" s="5"/>
      <c r="E494" s="5"/>
      <c r="F494" s="6"/>
      <c r="G494" s="32"/>
      <c r="H494" s="32"/>
      <c r="I494" s="32"/>
      <c r="J494" s="6"/>
      <c r="M494" s="63"/>
      <c r="Q494" s="44"/>
      <c r="R494" s="44"/>
    </row>
    <row r="495" spans="1:18" s="5" customFormat="1" ht="15" x14ac:dyDescent="0.25">
      <c r="A495" s="36" t="s">
        <v>282</v>
      </c>
      <c r="B495" s="140" t="s">
        <v>283</v>
      </c>
      <c r="C495" s="140"/>
      <c r="D495" s="140"/>
      <c r="E495" s="140"/>
      <c r="F495" s="143"/>
      <c r="G495" s="143"/>
      <c r="H495" s="143"/>
      <c r="I495" s="143"/>
      <c r="J495" s="143"/>
    </row>
    <row r="496" spans="1:18" s="5" customFormat="1" x14ac:dyDescent="0.25">
      <c r="A496" s="10"/>
      <c r="B496" s="5" t="s">
        <v>138</v>
      </c>
      <c r="C496" s="10"/>
      <c r="D496" s="46"/>
      <c r="E496" s="6"/>
      <c r="F496" s="6"/>
      <c r="G496" s="32"/>
      <c r="H496" s="32"/>
      <c r="I496" s="32"/>
      <c r="J496" s="6"/>
    </row>
    <row r="497" spans="1:10" s="5" customFormat="1" x14ac:dyDescent="0.25">
      <c r="A497" s="10"/>
      <c r="C497" s="6" t="s">
        <v>75</v>
      </c>
      <c r="D497" s="46">
        <v>1</v>
      </c>
      <c r="E497" s="6" t="s">
        <v>21</v>
      </c>
      <c r="F497" s="169">
        <v>0</v>
      </c>
      <c r="G497" s="32">
        <f>+D497*F497</f>
        <v>0</v>
      </c>
      <c r="H497" s="32">
        <f>G497*0.25</f>
        <v>0</v>
      </c>
      <c r="I497" s="32"/>
      <c r="J497" s="32">
        <f>G497+H497</f>
        <v>0</v>
      </c>
    </row>
    <row r="498" spans="1:10" x14ac:dyDescent="0.25">
      <c r="A498" s="5"/>
      <c r="B498" s="5"/>
      <c r="C498" s="5"/>
      <c r="D498" s="5"/>
      <c r="F498" s="35" t="s">
        <v>284</v>
      </c>
      <c r="G498" s="43">
        <f>G485+G489+G497+G493</f>
        <v>0</v>
      </c>
      <c r="H498" s="43">
        <f>H485+H489+H497+H493</f>
        <v>0</v>
      </c>
      <c r="I498" s="43"/>
      <c r="J498" s="43">
        <f>J485+J489+J497+J493</f>
        <v>0</v>
      </c>
    </row>
    <row r="499" spans="1:10" x14ac:dyDescent="0.25">
      <c r="A499" s="5"/>
      <c r="B499" s="5"/>
      <c r="C499" s="5"/>
      <c r="D499" s="5"/>
      <c r="F499" s="35"/>
      <c r="G499" s="43"/>
      <c r="H499" s="43"/>
      <c r="I499" s="43"/>
      <c r="J499" s="43"/>
    </row>
    <row r="500" spans="1:10" s="5" customFormat="1" x14ac:dyDescent="0.25">
      <c r="A500" s="26" t="s">
        <v>240</v>
      </c>
      <c r="B500" s="27" t="s">
        <v>285</v>
      </c>
      <c r="F500" s="6"/>
      <c r="G500" s="32"/>
      <c r="H500" s="32"/>
      <c r="I500" s="32"/>
      <c r="J500" s="6"/>
    </row>
    <row r="501" spans="1:10" s="5" customFormat="1" ht="15" x14ac:dyDescent="0.25">
      <c r="A501" s="36" t="s">
        <v>242</v>
      </c>
      <c r="B501" s="140" t="s">
        <v>286</v>
      </c>
      <c r="C501" s="140"/>
      <c r="D501" s="140"/>
      <c r="E501" s="140"/>
      <c r="F501" s="143"/>
      <c r="G501" s="143"/>
      <c r="H501" s="143"/>
      <c r="I501" s="143"/>
      <c r="J501" s="143"/>
    </row>
    <row r="502" spans="1:10" s="5" customFormat="1" x14ac:dyDescent="0.25">
      <c r="A502" s="10"/>
      <c r="B502" s="5" t="s">
        <v>263</v>
      </c>
      <c r="C502" s="10"/>
      <c r="D502" s="46"/>
      <c r="E502" s="6"/>
      <c r="F502" s="6"/>
      <c r="G502" s="32"/>
      <c r="H502" s="32"/>
      <c r="I502" s="32"/>
      <c r="J502" s="6"/>
    </row>
    <row r="503" spans="1:10" s="5" customFormat="1" x14ac:dyDescent="0.25">
      <c r="A503" s="10"/>
      <c r="C503" s="6" t="s">
        <v>264</v>
      </c>
      <c r="D503" s="46">
        <v>2</v>
      </c>
      <c r="E503" s="6" t="s">
        <v>21</v>
      </c>
      <c r="F503" s="169">
        <v>0</v>
      </c>
      <c r="G503" s="32">
        <f>+D503*F503</f>
        <v>0</v>
      </c>
      <c r="H503" s="32">
        <f>G503*0.25</f>
        <v>0</v>
      </c>
      <c r="I503" s="32"/>
      <c r="J503" s="32">
        <f>G503+H503</f>
        <v>0</v>
      </c>
    </row>
    <row r="504" spans="1:10" x14ac:dyDescent="0.25">
      <c r="A504" s="5"/>
      <c r="B504" s="5"/>
      <c r="C504" s="5"/>
      <c r="D504" s="5"/>
      <c r="F504" s="35" t="s">
        <v>287</v>
      </c>
      <c r="G504" s="43">
        <f>G503</f>
        <v>0</v>
      </c>
      <c r="H504" s="43">
        <f>H503</f>
        <v>0</v>
      </c>
      <c r="I504" s="43"/>
      <c r="J504" s="43">
        <f>J503</f>
        <v>0</v>
      </c>
    </row>
    <row r="505" spans="1:10" x14ac:dyDescent="0.25">
      <c r="C505" s="28"/>
      <c r="D505" s="64"/>
      <c r="E505" s="28"/>
      <c r="F505" s="65"/>
      <c r="G505" s="32"/>
      <c r="H505" s="32"/>
      <c r="I505" s="32"/>
      <c r="J505" s="6"/>
    </row>
    <row r="506" spans="1:10" x14ac:dyDescent="0.25">
      <c r="A506" s="5"/>
      <c r="B506" s="5"/>
      <c r="C506" s="5"/>
      <c r="D506" s="5"/>
      <c r="F506" s="35"/>
      <c r="G506" s="43"/>
      <c r="H506" s="43"/>
      <c r="I506" s="43"/>
      <c r="J506" s="43"/>
    </row>
    <row r="507" spans="1:10" s="5" customFormat="1" x14ac:dyDescent="0.25">
      <c r="A507" s="26" t="s">
        <v>288</v>
      </c>
      <c r="B507" s="27" t="s">
        <v>289</v>
      </c>
      <c r="F507" s="6"/>
      <c r="G507" s="32"/>
      <c r="H507" s="32"/>
      <c r="I507" s="32"/>
      <c r="J507" s="6"/>
    </row>
    <row r="508" spans="1:10" s="5" customFormat="1" ht="14.25" customHeight="1" x14ac:dyDescent="0.25">
      <c r="A508" s="36" t="s">
        <v>290</v>
      </c>
      <c r="B508" s="140" t="s">
        <v>291</v>
      </c>
      <c r="C508" s="140"/>
      <c r="D508" s="140"/>
      <c r="E508" s="140"/>
      <c r="F508" s="143"/>
      <c r="G508" s="143"/>
      <c r="H508" s="143"/>
      <c r="I508" s="143"/>
      <c r="J508" s="143"/>
    </row>
    <row r="509" spans="1:10" s="5" customFormat="1" x14ac:dyDescent="0.25">
      <c r="A509" s="10"/>
      <c r="B509" s="5" t="s">
        <v>263</v>
      </c>
      <c r="C509" s="10"/>
      <c r="D509" s="46"/>
      <c r="E509" s="6"/>
      <c r="F509" s="6"/>
      <c r="G509" s="32"/>
      <c r="H509" s="32"/>
      <c r="I509" s="32"/>
      <c r="J509" s="6"/>
    </row>
    <row r="510" spans="1:10" s="5" customFormat="1" x14ac:dyDescent="0.25">
      <c r="A510" s="10"/>
      <c r="C510" s="6" t="s">
        <v>264</v>
      </c>
      <c r="D510" s="46">
        <v>1</v>
      </c>
      <c r="E510" s="6" t="s">
        <v>21</v>
      </c>
      <c r="F510" s="169">
        <v>0</v>
      </c>
      <c r="G510" s="32">
        <f>+D510*F510</f>
        <v>0</v>
      </c>
      <c r="H510" s="32">
        <f>G510*0.25</f>
        <v>0</v>
      </c>
      <c r="I510" s="32"/>
      <c r="J510" s="32">
        <f>G510+H510</f>
        <v>0</v>
      </c>
    </row>
    <row r="511" spans="1:10" x14ac:dyDescent="0.25">
      <c r="A511" s="5"/>
      <c r="B511" s="5"/>
      <c r="C511" s="5"/>
      <c r="D511" s="5"/>
      <c r="F511" s="35" t="s">
        <v>292</v>
      </c>
      <c r="G511" s="43">
        <f>G510</f>
        <v>0</v>
      </c>
      <c r="H511" s="43">
        <f>H510</f>
        <v>0</v>
      </c>
      <c r="I511" s="43"/>
      <c r="J511" s="43">
        <f>J510</f>
        <v>0</v>
      </c>
    </row>
    <row r="512" spans="1:10" x14ac:dyDescent="0.25">
      <c r="C512" s="28"/>
      <c r="D512" s="64"/>
      <c r="E512" s="28"/>
      <c r="F512" s="65"/>
      <c r="G512" s="32"/>
      <c r="H512" s="32"/>
      <c r="I512" s="32"/>
      <c r="J512" s="6"/>
    </row>
    <row r="513" spans="1:18" ht="15.75" customHeight="1" x14ac:dyDescent="0.25">
      <c r="A513" s="5"/>
      <c r="B513" s="5"/>
      <c r="C513" s="5"/>
      <c r="D513" s="10"/>
      <c r="E513" s="5"/>
      <c r="F513" s="6"/>
      <c r="G513" s="6"/>
      <c r="H513" s="6"/>
      <c r="I513" s="6"/>
      <c r="O513" s="37"/>
    </row>
    <row r="514" spans="1:18" x14ac:dyDescent="0.25">
      <c r="A514" s="5"/>
      <c r="B514" s="27"/>
      <c r="C514" s="6"/>
      <c r="D514" s="49"/>
      <c r="E514" s="6"/>
      <c r="F514" s="107"/>
      <c r="G514" s="107" t="s">
        <v>13</v>
      </c>
      <c r="H514" s="108" t="s">
        <v>14</v>
      </c>
      <c r="I514" s="108" t="s">
        <v>15</v>
      </c>
      <c r="J514" s="108" t="s">
        <v>16</v>
      </c>
      <c r="M514" s="68"/>
    </row>
    <row r="515" spans="1:18" s="5" customFormat="1" x14ac:dyDescent="0.25">
      <c r="A515" s="26" t="s">
        <v>293</v>
      </c>
      <c r="B515" s="27" t="s">
        <v>294</v>
      </c>
      <c r="F515" s="6"/>
      <c r="G515" s="32"/>
      <c r="H515" s="32"/>
      <c r="I515" s="32"/>
      <c r="J515" s="6"/>
    </row>
    <row r="516" spans="1:18" s="5" customFormat="1" ht="15" x14ac:dyDescent="0.25">
      <c r="A516" s="36" t="s">
        <v>295</v>
      </c>
      <c r="B516" s="140" t="s">
        <v>296</v>
      </c>
      <c r="C516" s="140"/>
      <c r="D516" s="140"/>
      <c r="E516" s="140"/>
      <c r="F516" s="143"/>
      <c r="G516" s="143"/>
      <c r="H516" s="143"/>
      <c r="I516" s="143"/>
      <c r="J516" s="143"/>
    </row>
    <row r="517" spans="1:18" s="5" customFormat="1" x14ac:dyDescent="0.25">
      <c r="A517" s="10"/>
      <c r="B517" s="5" t="s">
        <v>271</v>
      </c>
      <c r="C517" s="10"/>
      <c r="D517" s="46"/>
      <c r="E517" s="6"/>
      <c r="F517" s="6"/>
      <c r="G517" s="32"/>
      <c r="H517" s="32"/>
      <c r="I517" s="32"/>
      <c r="J517" s="6"/>
    </row>
    <row r="518" spans="1:18" s="5" customFormat="1" x14ac:dyDescent="0.25">
      <c r="A518" s="10"/>
      <c r="C518" s="6" t="s">
        <v>33</v>
      </c>
      <c r="D518" s="46">
        <v>98</v>
      </c>
      <c r="E518" s="6" t="s">
        <v>21</v>
      </c>
      <c r="F518" s="169">
        <v>0</v>
      </c>
      <c r="G518" s="32">
        <f>+D518*F518</f>
        <v>0</v>
      </c>
      <c r="H518" s="32">
        <f>G518*0.25</f>
        <v>0</v>
      </c>
      <c r="I518" s="32"/>
      <c r="J518" s="32">
        <f>G518+H518</f>
        <v>0</v>
      </c>
    </row>
    <row r="519" spans="1:18" x14ac:dyDescent="0.25">
      <c r="A519" s="5"/>
      <c r="B519" s="5"/>
      <c r="C519" s="5"/>
      <c r="D519" s="5"/>
      <c r="F519" s="35" t="s">
        <v>297</v>
      </c>
      <c r="G519" s="43">
        <f>G518</f>
        <v>0</v>
      </c>
      <c r="H519" s="43">
        <f>H518</f>
        <v>0</v>
      </c>
      <c r="I519" s="43"/>
      <c r="J519" s="43">
        <f>J518</f>
        <v>0</v>
      </c>
    </row>
    <row r="520" spans="1:18" x14ac:dyDescent="0.25">
      <c r="A520" s="5"/>
      <c r="B520" s="5"/>
      <c r="C520" s="5"/>
      <c r="D520" s="5"/>
      <c r="F520" s="35"/>
      <c r="G520" s="43"/>
      <c r="H520" s="43"/>
      <c r="I520" s="43"/>
      <c r="J520" s="43"/>
    </row>
    <row r="521" spans="1:18" s="5" customFormat="1" x14ac:dyDescent="0.25">
      <c r="A521" s="26" t="s">
        <v>298</v>
      </c>
      <c r="B521" s="27" t="s">
        <v>299</v>
      </c>
      <c r="F521" s="6"/>
      <c r="G521" s="32"/>
      <c r="H521" s="32"/>
      <c r="I521" s="32"/>
      <c r="J521" s="6"/>
    </row>
    <row r="522" spans="1:18" s="5" customFormat="1" ht="40.5" customHeight="1" x14ac:dyDescent="0.25">
      <c r="A522" s="36" t="s">
        <v>300</v>
      </c>
      <c r="B522" s="140" t="s">
        <v>301</v>
      </c>
      <c r="C522" s="140"/>
      <c r="D522" s="140"/>
      <c r="E522" s="140"/>
      <c r="F522" s="143"/>
      <c r="G522" s="143"/>
      <c r="H522" s="143"/>
      <c r="I522" s="143"/>
      <c r="J522" s="143"/>
    </row>
    <row r="523" spans="1:18" s="5" customFormat="1" x14ac:dyDescent="0.25">
      <c r="A523" s="10"/>
      <c r="B523" s="5" t="s">
        <v>271</v>
      </c>
      <c r="C523" s="10"/>
      <c r="D523" s="46"/>
      <c r="E523" s="6"/>
      <c r="F523" s="6"/>
      <c r="G523" s="32"/>
      <c r="H523" s="32"/>
      <c r="I523" s="32"/>
      <c r="J523" s="6"/>
    </row>
    <row r="524" spans="1:18" s="5" customFormat="1" x14ac:dyDescent="0.25">
      <c r="A524" s="10"/>
      <c r="C524" s="6" t="s">
        <v>33</v>
      </c>
      <c r="D524" s="46">
        <v>98</v>
      </c>
      <c r="E524" s="6" t="s">
        <v>21</v>
      </c>
      <c r="F524" s="169">
        <v>0</v>
      </c>
      <c r="G524" s="32">
        <f>+D524*F524</f>
        <v>0</v>
      </c>
      <c r="H524" s="32">
        <f>G524*0.25</f>
        <v>0</v>
      </c>
      <c r="I524" s="32"/>
      <c r="J524" s="32">
        <f>G524+H524</f>
        <v>0</v>
      </c>
    </row>
    <row r="525" spans="1:18" x14ac:dyDescent="0.25">
      <c r="A525" s="26"/>
      <c r="B525" s="27"/>
      <c r="C525" s="5"/>
      <c r="D525" s="5"/>
      <c r="E525" s="5"/>
      <c r="F525" s="6"/>
      <c r="G525" s="32"/>
      <c r="H525" s="32"/>
      <c r="I525" s="32"/>
      <c r="J525" s="6"/>
      <c r="M525" s="63"/>
      <c r="Q525" s="44"/>
      <c r="R525" s="44"/>
    </row>
    <row r="526" spans="1:18" s="5" customFormat="1" ht="27" customHeight="1" x14ac:dyDescent="0.25">
      <c r="A526" s="36" t="s">
        <v>302</v>
      </c>
      <c r="B526" s="140" t="s">
        <v>303</v>
      </c>
      <c r="C526" s="140"/>
      <c r="D526" s="140"/>
      <c r="E526" s="140"/>
      <c r="F526" s="143"/>
      <c r="G526" s="143"/>
      <c r="H526" s="143"/>
      <c r="I526" s="143"/>
      <c r="J526" s="143"/>
    </row>
    <row r="527" spans="1:18" s="5" customFormat="1" x14ac:dyDescent="0.25">
      <c r="A527" s="10"/>
      <c r="B527" s="5" t="s">
        <v>271</v>
      </c>
      <c r="C527" s="10"/>
      <c r="D527" s="46"/>
      <c r="E527" s="6"/>
      <c r="F527" s="6"/>
      <c r="G527" s="32"/>
      <c r="H527" s="32"/>
      <c r="I527" s="32"/>
      <c r="J527" s="6"/>
    </row>
    <row r="528" spans="1:18" s="5" customFormat="1" x14ac:dyDescent="0.25">
      <c r="A528" s="10"/>
      <c r="C528" s="6" t="s">
        <v>33</v>
      </c>
      <c r="D528" s="46">
        <v>530</v>
      </c>
      <c r="E528" s="6" t="s">
        <v>21</v>
      </c>
      <c r="F528" s="169">
        <v>0</v>
      </c>
      <c r="G528" s="32">
        <f>+D528*F528</f>
        <v>0</v>
      </c>
      <c r="H528" s="32">
        <f>G528*0.25</f>
        <v>0</v>
      </c>
      <c r="I528" s="32"/>
      <c r="J528" s="32">
        <f>G528+H528</f>
        <v>0</v>
      </c>
    </row>
    <row r="529" spans="1:18" x14ac:dyDescent="0.25">
      <c r="A529" s="26"/>
      <c r="B529" s="27"/>
      <c r="C529" s="5"/>
      <c r="D529" s="5"/>
      <c r="E529" s="5"/>
      <c r="F529" s="6"/>
      <c r="G529" s="32"/>
      <c r="H529" s="32"/>
      <c r="I529" s="32"/>
      <c r="J529" s="6"/>
      <c r="M529" s="63"/>
      <c r="Q529" s="44"/>
      <c r="R529" s="44"/>
    </row>
    <row r="530" spans="1:18" s="5" customFormat="1" ht="27" customHeight="1" x14ac:dyDescent="0.25">
      <c r="A530" s="36" t="s">
        <v>304</v>
      </c>
      <c r="B530" s="140" t="s">
        <v>305</v>
      </c>
      <c r="C530" s="140"/>
      <c r="D530" s="140"/>
      <c r="E530" s="140"/>
      <c r="F530" s="143"/>
      <c r="G530" s="143"/>
      <c r="H530" s="143"/>
      <c r="I530" s="143"/>
      <c r="J530" s="143"/>
    </row>
    <row r="531" spans="1:18" s="5" customFormat="1" x14ac:dyDescent="0.25">
      <c r="A531" s="10"/>
      <c r="B531" s="5" t="s">
        <v>138</v>
      </c>
      <c r="C531" s="10"/>
      <c r="D531" s="46"/>
      <c r="E531" s="6"/>
      <c r="F531" s="6"/>
      <c r="G531" s="32"/>
      <c r="H531" s="32"/>
      <c r="I531" s="32"/>
      <c r="J531" s="6"/>
    </row>
    <row r="532" spans="1:18" s="5" customFormat="1" x14ac:dyDescent="0.25">
      <c r="A532" s="10"/>
      <c r="C532" s="6" t="s">
        <v>75</v>
      </c>
      <c r="D532" s="46">
        <v>2</v>
      </c>
      <c r="E532" s="6" t="s">
        <v>21</v>
      </c>
      <c r="F532" s="169">
        <v>0</v>
      </c>
      <c r="G532" s="32">
        <f>+D532*F532</f>
        <v>0</v>
      </c>
      <c r="H532" s="32">
        <f>G532*0.25</f>
        <v>0</v>
      </c>
      <c r="I532" s="32"/>
      <c r="J532" s="32">
        <f>G532+H532</f>
        <v>0</v>
      </c>
    </row>
    <row r="533" spans="1:18" x14ac:dyDescent="0.25">
      <c r="A533" s="26"/>
      <c r="B533" s="27"/>
      <c r="C533" s="5"/>
      <c r="D533" s="5"/>
      <c r="E533" s="5"/>
      <c r="F533" s="6"/>
      <c r="G533" s="32"/>
      <c r="H533" s="32"/>
      <c r="I533" s="32"/>
      <c r="J533" s="6"/>
      <c r="M533" s="63"/>
      <c r="Q533" s="44"/>
      <c r="R533" s="44"/>
    </row>
    <row r="534" spans="1:18" s="5" customFormat="1" ht="14.25" customHeight="1" x14ac:dyDescent="0.25">
      <c r="A534" s="36" t="s">
        <v>306</v>
      </c>
      <c r="B534" s="140" t="s">
        <v>307</v>
      </c>
      <c r="C534" s="140"/>
      <c r="D534" s="140"/>
      <c r="E534" s="140"/>
      <c r="F534" s="143"/>
      <c r="G534" s="143"/>
      <c r="H534" s="143"/>
      <c r="I534" s="143"/>
      <c r="J534" s="143"/>
    </row>
    <row r="535" spans="1:18" s="5" customFormat="1" x14ac:dyDescent="0.25">
      <c r="A535" s="10"/>
      <c r="B535" s="5" t="s">
        <v>138</v>
      </c>
      <c r="C535" s="10"/>
      <c r="D535" s="46"/>
      <c r="E535" s="6"/>
      <c r="F535" s="6"/>
      <c r="G535" s="32"/>
      <c r="H535" s="32"/>
      <c r="I535" s="32"/>
      <c r="J535" s="6"/>
    </row>
    <row r="536" spans="1:18" s="5" customFormat="1" x14ac:dyDescent="0.25">
      <c r="A536" s="10"/>
      <c r="C536" s="6" t="s">
        <v>75</v>
      </c>
      <c r="D536" s="46">
        <v>1</v>
      </c>
      <c r="E536" s="6" t="s">
        <v>21</v>
      </c>
      <c r="F536" s="169">
        <v>0</v>
      </c>
      <c r="G536" s="32">
        <f>+D536*F536</f>
        <v>0</v>
      </c>
      <c r="H536" s="32">
        <f>G536*0.25</f>
        <v>0</v>
      </c>
      <c r="I536" s="32"/>
      <c r="J536" s="32">
        <f>G536+H536</f>
        <v>0</v>
      </c>
    </row>
    <row r="537" spans="1:18" x14ac:dyDescent="0.25">
      <c r="A537" s="5"/>
      <c r="B537" s="5"/>
      <c r="C537" s="5"/>
      <c r="D537" s="5"/>
      <c r="F537" s="6"/>
      <c r="G537" s="32"/>
      <c r="H537" s="32"/>
      <c r="I537" s="32"/>
      <c r="J537" s="6"/>
    </row>
    <row r="538" spans="1:18" s="5" customFormat="1" ht="26.25" customHeight="1" x14ac:dyDescent="0.25">
      <c r="A538" s="36" t="s">
        <v>308</v>
      </c>
      <c r="B538" s="140" t="s">
        <v>309</v>
      </c>
      <c r="C538" s="140"/>
      <c r="D538" s="140"/>
      <c r="E538" s="140"/>
      <c r="F538" s="143"/>
      <c r="G538" s="143"/>
      <c r="H538" s="143"/>
      <c r="I538" s="143"/>
      <c r="J538" s="143"/>
    </row>
    <row r="539" spans="1:18" s="5" customFormat="1" x14ac:dyDescent="0.25">
      <c r="A539" s="10"/>
      <c r="B539" s="5" t="s">
        <v>263</v>
      </c>
      <c r="C539" s="10"/>
      <c r="D539" s="46"/>
      <c r="E539" s="6"/>
      <c r="F539" s="6"/>
      <c r="G539" s="32"/>
      <c r="H539" s="32"/>
      <c r="I539" s="32"/>
      <c r="J539" s="6"/>
    </row>
    <row r="540" spans="1:18" s="5" customFormat="1" x14ac:dyDescent="0.25">
      <c r="A540" s="10"/>
      <c r="C540" s="6" t="s">
        <v>264</v>
      </c>
      <c r="D540" s="46">
        <v>1</v>
      </c>
      <c r="E540" s="6" t="s">
        <v>21</v>
      </c>
      <c r="F540" s="169">
        <v>0</v>
      </c>
      <c r="G540" s="32">
        <f>+D540*F540</f>
        <v>0</v>
      </c>
      <c r="H540" s="32">
        <f>G540*0.25</f>
        <v>0</v>
      </c>
      <c r="I540" s="32"/>
      <c r="J540" s="32">
        <f>G540+H540</f>
        <v>0</v>
      </c>
    </row>
    <row r="541" spans="1:18" s="5" customFormat="1" ht="12.75" customHeight="1" x14ac:dyDescent="0.25">
      <c r="A541" s="36" t="s">
        <v>310</v>
      </c>
      <c r="B541" s="140" t="s">
        <v>311</v>
      </c>
      <c r="C541" s="140"/>
      <c r="D541" s="140"/>
      <c r="E541" s="140"/>
      <c r="F541" s="143"/>
      <c r="G541" s="143"/>
      <c r="H541" s="143"/>
      <c r="I541" s="143"/>
      <c r="J541" s="143"/>
    </row>
    <row r="542" spans="1:18" s="5" customFormat="1" x14ac:dyDescent="0.25">
      <c r="A542" s="10"/>
      <c r="B542" s="5" t="s">
        <v>263</v>
      </c>
      <c r="C542" s="10"/>
      <c r="D542" s="46"/>
      <c r="E542" s="6"/>
      <c r="F542" s="6"/>
      <c r="G542" s="32"/>
      <c r="H542" s="32"/>
      <c r="I542" s="32"/>
      <c r="J542" s="6"/>
    </row>
    <row r="543" spans="1:18" s="5" customFormat="1" x14ac:dyDescent="0.25">
      <c r="A543" s="10"/>
      <c r="C543" s="6" t="s">
        <v>264</v>
      </c>
      <c r="D543" s="46">
        <v>1</v>
      </c>
      <c r="E543" s="6" t="s">
        <v>21</v>
      </c>
      <c r="F543" s="169">
        <v>0</v>
      </c>
      <c r="G543" s="32">
        <f>+D543*F543</f>
        <v>0</v>
      </c>
      <c r="H543" s="32">
        <f>G543*0.25</f>
        <v>0</v>
      </c>
      <c r="I543" s="32"/>
      <c r="J543" s="32">
        <f>G543+H543</f>
        <v>0</v>
      </c>
    </row>
    <row r="544" spans="1:18" x14ac:dyDescent="0.25">
      <c r="A544" s="5"/>
      <c r="B544" s="5"/>
      <c r="C544" s="5"/>
      <c r="D544" s="5"/>
      <c r="F544" s="35" t="s">
        <v>312</v>
      </c>
      <c r="G544" s="43">
        <f>G524+G528+G536+G532+G540+G543</f>
        <v>0</v>
      </c>
      <c r="H544" s="43">
        <f>H524+H528+H536+H532+H540+H543</f>
        <v>0</v>
      </c>
      <c r="I544" s="43"/>
      <c r="J544" s="43">
        <f>J524+J528+J536+J532+J540+J543</f>
        <v>0</v>
      </c>
    </row>
    <row r="545" spans="1:18" x14ac:dyDescent="0.25">
      <c r="A545" s="5"/>
      <c r="B545" s="5"/>
      <c r="C545" s="5"/>
      <c r="D545" s="5"/>
      <c r="F545" s="35"/>
      <c r="G545" s="43"/>
      <c r="H545" s="43"/>
      <c r="I545" s="43"/>
      <c r="J545" s="43"/>
    </row>
    <row r="546" spans="1:18" x14ac:dyDescent="0.25">
      <c r="A546" s="5"/>
      <c r="B546" s="5"/>
      <c r="C546" s="5"/>
      <c r="D546" s="5"/>
      <c r="F546" s="35"/>
      <c r="G546" s="43"/>
      <c r="H546" s="43"/>
      <c r="I546" s="43"/>
      <c r="J546" s="43"/>
    </row>
    <row r="547" spans="1:18" s="5" customFormat="1" x14ac:dyDescent="0.25">
      <c r="A547" s="26" t="s">
        <v>313</v>
      </c>
      <c r="B547" s="27" t="s">
        <v>314</v>
      </c>
      <c r="F547" s="6"/>
      <c r="G547" s="32"/>
      <c r="H547" s="32"/>
      <c r="I547" s="32"/>
      <c r="J547" s="6"/>
    </row>
    <row r="548" spans="1:18" s="5" customFormat="1" ht="39.75" customHeight="1" x14ac:dyDescent="0.25">
      <c r="A548" s="36" t="s">
        <v>315</v>
      </c>
      <c r="B548" s="140" t="s">
        <v>316</v>
      </c>
      <c r="C548" s="140"/>
      <c r="D548" s="140"/>
      <c r="E548" s="140"/>
      <c r="F548" s="143"/>
      <c r="G548" s="143"/>
      <c r="H548" s="143"/>
      <c r="I548" s="143"/>
      <c r="J548" s="143"/>
    </row>
    <row r="549" spans="1:18" s="5" customFormat="1" x14ac:dyDescent="0.25">
      <c r="A549" s="10"/>
      <c r="B549" s="5" t="s">
        <v>271</v>
      </c>
      <c r="C549" s="10"/>
      <c r="D549" s="46"/>
      <c r="E549" s="6"/>
      <c r="F549" s="6"/>
      <c r="G549" s="32"/>
      <c r="H549" s="32"/>
      <c r="I549" s="32"/>
      <c r="J549" s="6"/>
    </row>
    <row r="550" spans="1:18" s="5" customFormat="1" x14ac:dyDescent="0.25">
      <c r="A550" s="10"/>
      <c r="C550" s="6" t="s">
        <v>33</v>
      </c>
      <c r="D550" s="46">
        <v>65</v>
      </c>
      <c r="E550" s="6" t="s">
        <v>21</v>
      </c>
      <c r="F550" s="169">
        <v>0</v>
      </c>
      <c r="G550" s="32">
        <f>+D550*F550</f>
        <v>0</v>
      </c>
      <c r="H550" s="32">
        <f>G550*0.25</f>
        <v>0</v>
      </c>
      <c r="I550" s="32"/>
      <c r="J550" s="32">
        <f>G550+H550</f>
        <v>0</v>
      </c>
    </row>
    <row r="551" spans="1:18" x14ac:dyDescent="0.25">
      <c r="A551" s="5"/>
      <c r="B551" s="5"/>
      <c r="C551" s="5"/>
      <c r="D551" s="5"/>
      <c r="F551" s="35" t="s">
        <v>317</v>
      </c>
      <c r="G551" s="43">
        <f>G550</f>
        <v>0</v>
      </c>
      <c r="H551" s="43">
        <f>H550</f>
        <v>0</v>
      </c>
      <c r="I551" s="43"/>
      <c r="J551" s="43">
        <f>J550</f>
        <v>0</v>
      </c>
    </row>
    <row r="552" spans="1:18" ht="15.75" customHeight="1" x14ac:dyDescent="0.25">
      <c r="A552" s="5"/>
      <c r="B552" s="5"/>
      <c r="C552" s="5"/>
      <c r="D552" s="10"/>
      <c r="E552" s="5"/>
      <c r="F552" s="6"/>
      <c r="G552" s="6"/>
      <c r="H552" s="6"/>
      <c r="I552" s="6"/>
      <c r="O552" s="37"/>
    </row>
    <row r="553" spans="1:18" s="5" customFormat="1" x14ac:dyDescent="0.25">
      <c r="A553" s="26" t="s">
        <v>318</v>
      </c>
      <c r="B553" s="27" t="s">
        <v>319</v>
      </c>
      <c r="F553" s="6"/>
      <c r="G553" s="32"/>
      <c r="H553" s="32"/>
      <c r="I553" s="32"/>
      <c r="J553" s="6"/>
    </row>
    <row r="554" spans="1:18" s="5" customFormat="1" ht="27.75" customHeight="1" x14ac:dyDescent="0.25">
      <c r="A554" s="36" t="s">
        <v>320</v>
      </c>
      <c r="B554" s="140" t="s">
        <v>321</v>
      </c>
      <c r="C554" s="140"/>
      <c r="D554" s="140"/>
      <c r="E554" s="140"/>
      <c r="F554" s="143"/>
      <c r="G554" s="143"/>
      <c r="H554" s="143"/>
      <c r="I554" s="143"/>
      <c r="J554" s="143"/>
    </row>
    <row r="555" spans="1:18" s="5" customFormat="1" x14ac:dyDescent="0.25">
      <c r="A555" s="10"/>
      <c r="B555" s="5" t="s">
        <v>263</v>
      </c>
      <c r="C555" s="10"/>
      <c r="D555" s="46"/>
      <c r="E555" s="6"/>
      <c r="F555" s="6"/>
      <c r="G555" s="32"/>
      <c r="H555" s="32"/>
      <c r="I555" s="32"/>
      <c r="J555" s="6"/>
    </row>
    <row r="556" spans="1:18" s="5" customFormat="1" x14ac:dyDescent="0.25">
      <c r="A556" s="10"/>
      <c r="C556" s="6" t="s">
        <v>264</v>
      </c>
      <c r="D556" s="46">
        <v>1</v>
      </c>
      <c r="E556" s="6" t="s">
        <v>21</v>
      </c>
      <c r="F556" s="169">
        <v>0</v>
      </c>
      <c r="G556" s="32">
        <f>+D556*F556</f>
        <v>0</v>
      </c>
      <c r="H556" s="32">
        <f>G556*0.25</f>
        <v>0</v>
      </c>
      <c r="I556" s="32"/>
      <c r="J556" s="32">
        <f>G556+H556</f>
        <v>0</v>
      </c>
    </row>
    <row r="557" spans="1:18" x14ac:dyDescent="0.25">
      <c r="A557" s="26"/>
      <c r="B557" s="27"/>
      <c r="C557" s="5"/>
      <c r="D557" s="5"/>
      <c r="E557" s="5"/>
      <c r="F557" s="6"/>
      <c r="G557" s="32"/>
      <c r="H557" s="32"/>
      <c r="I557" s="32"/>
      <c r="J557" s="6"/>
      <c r="M557" s="63"/>
      <c r="Q557" s="44"/>
      <c r="R557" s="44"/>
    </row>
    <row r="558" spans="1:18" x14ac:dyDescent="0.25">
      <c r="A558" s="5"/>
      <c r="B558" s="27"/>
      <c r="C558" s="6"/>
      <c r="D558" s="49"/>
      <c r="E558" s="6"/>
      <c r="F558" s="107"/>
      <c r="G558" s="107" t="s">
        <v>13</v>
      </c>
      <c r="H558" s="108" t="s">
        <v>14</v>
      </c>
      <c r="I558" s="108" t="s">
        <v>15</v>
      </c>
      <c r="J558" s="108" t="s">
        <v>16</v>
      </c>
      <c r="M558" s="68"/>
    </row>
    <row r="559" spans="1:18" x14ac:dyDescent="0.25">
      <c r="A559" s="5"/>
      <c r="B559" s="27"/>
      <c r="C559" s="27"/>
      <c r="D559" s="27"/>
      <c r="E559" s="27"/>
      <c r="F559" s="27"/>
      <c r="G559" s="27"/>
      <c r="H559" s="27"/>
      <c r="I559" s="27"/>
      <c r="J559" s="27"/>
      <c r="M559" s="68"/>
    </row>
    <row r="560" spans="1:18" s="5" customFormat="1" ht="15" x14ac:dyDescent="0.25">
      <c r="A560" s="36" t="s">
        <v>322</v>
      </c>
      <c r="B560" s="140" t="s">
        <v>323</v>
      </c>
      <c r="C560" s="140"/>
      <c r="D560" s="140"/>
      <c r="E560" s="140"/>
      <c r="F560" s="143"/>
      <c r="G560" s="143"/>
      <c r="H560" s="143"/>
      <c r="I560" s="143"/>
      <c r="J560" s="143"/>
    </row>
    <row r="561" spans="1:18" s="5" customFormat="1" x14ac:dyDescent="0.25">
      <c r="A561" s="10"/>
      <c r="B561" s="5" t="s">
        <v>263</v>
      </c>
      <c r="C561" s="10"/>
      <c r="D561" s="46"/>
      <c r="E561" s="6"/>
      <c r="F561" s="6"/>
      <c r="G561" s="32"/>
      <c r="H561" s="32"/>
      <c r="I561" s="32"/>
      <c r="J561" s="6"/>
    </row>
    <row r="562" spans="1:18" s="5" customFormat="1" x14ac:dyDescent="0.25">
      <c r="A562" s="10"/>
      <c r="C562" s="6" t="s">
        <v>264</v>
      </c>
      <c r="D562" s="46">
        <v>1</v>
      </c>
      <c r="E562" s="6" t="s">
        <v>21</v>
      </c>
      <c r="F562" s="169">
        <v>0</v>
      </c>
      <c r="G562" s="32">
        <f>+D562*F562</f>
        <v>0</v>
      </c>
      <c r="H562" s="32">
        <f>G562*0.25</f>
        <v>0</v>
      </c>
      <c r="I562" s="32"/>
      <c r="J562" s="32">
        <f>G562+H562</f>
        <v>0</v>
      </c>
    </row>
    <row r="563" spans="1:18" x14ac:dyDescent="0.25">
      <c r="A563" s="26"/>
      <c r="B563" s="27"/>
      <c r="C563" s="5"/>
      <c r="D563" s="5"/>
      <c r="E563" s="5"/>
      <c r="F563" s="6"/>
      <c r="G563" s="32"/>
      <c r="H563" s="32"/>
      <c r="I563" s="32"/>
      <c r="J563" s="6"/>
      <c r="M563" s="63"/>
      <c r="Q563" s="44"/>
      <c r="R563" s="44"/>
    </row>
    <row r="564" spans="1:18" s="5" customFormat="1" ht="27" customHeight="1" x14ac:dyDescent="0.25">
      <c r="A564" s="36" t="s">
        <v>324</v>
      </c>
      <c r="B564" s="140" t="s">
        <v>325</v>
      </c>
      <c r="C564" s="140"/>
      <c r="D564" s="140"/>
      <c r="E564" s="140"/>
      <c r="F564" s="143"/>
      <c r="G564" s="143"/>
      <c r="H564" s="143"/>
      <c r="I564" s="143"/>
      <c r="J564" s="143"/>
    </row>
    <row r="565" spans="1:18" s="5" customFormat="1" x14ac:dyDescent="0.25">
      <c r="A565" s="10"/>
      <c r="B565" s="5" t="s">
        <v>263</v>
      </c>
      <c r="C565" s="10"/>
      <c r="D565" s="46"/>
      <c r="E565" s="6"/>
      <c r="F565" s="6"/>
      <c r="G565" s="32"/>
      <c r="H565" s="32"/>
      <c r="I565" s="32"/>
      <c r="J565" s="6"/>
    </row>
    <row r="566" spans="1:18" s="5" customFormat="1" x14ac:dyDescent="0.25">
      <c r="A566" s="10"/>
      <c r="C566" s="6" t="s">
        <v>264</v>
      </c>
      <c r="D566" s="46">
        <v>1</v>
      </c>
      <c r="E566" s="6" t="s">
        <v>21</v>
      </c>
      <c r="F566" s="169">
        <v>0</v>
      </c>
      <c r="G566" s="32">
        <f>+D566*F566</f>
        <v>0</v>
      </c>
      <c r="H566" s="32">
        <f>G566*0.25</f>
        <v>0</v>
      </c>
      <c r="I566" s="32"/>
      <c r="J566" s="32">
        <f>G566+H566</f>
        <v>0</v>
      </c>
    </row>
    <row r="567" spans="1:18" x14ac:dyDescent="0.25">
      <c r="A567" s="5"/>
      <c r="B567" s="5"/>
      <c r="C567" s="5"/>
      <c r="D567" s="5"/>
      <c r="F567" s="35" t="s">
        <v>326</v>
      </c>
      <c r="G567" s="43">
        <f>G556+G562+G566</f>
        <v>0</v>
      </c>
      <c r="H567" s="43">
        <f>H556+H562+H566</f>
        <v>0</v>
      </c>
      <c r="I567" s="43"/>
      <c r="J567" s="43">
        <f>J556+J562+J566</f>
        <v>0</v>
      </c>
    </row>
    <row r="568" spans="1:18" x14ac:dyDescent="0.25">
      <c r="A568" s="5"/>
      <c r="B568" s="5"/>
      <c r="C568" s="5"/>
      <c r="D568" s="5"/>
      <c r="F568" s="35"/>
      <c r="G568" s="43"/>
      <c r="H568" s="43"/>
      <c r="I568" s="43"/>
      <c r="J568" s="43"/>
    </row>
    <row r="569" spans="1:18" x14ac:dyDescent="0.25">
      <c r="A569" s="104"/>
      <c r="B569" s="104"/>
      <c r="C569" s="104"/>
      <c r="D569" s="104"/>
      <c r="E569" s="104"/>
      <c r="F569" s="105" t="s">
        <v>327</v>
      </c>
      <c r="G569" s="105">
        <f>G447+G479+G498+G504+G511+G519+G544+G551+G567</f>
        <v>0</v>
      </c>
      <c r="H569" s="105">
        <f>H447+H479+H498+H504+H511+H519+H544+H551+H567</f>
        <v>0</v>
      </c>
      <c r="I569" s="105"/>
      <c r="J569" s="105">
        <f>J447+J479+J498+J504+J511+J519+J544+J551+J567</f>
        <v>0</v>
      </c>
      <c r="M569" s="37"/>
    </row>
    <row r="570" spans="1:18" x14ac:dyDescent="0.25">
      <c r="A570" s="5"/>
      <c r="B570" s="5"/>
      <c r="C570" s="5"/>
      <c r="D570" s="5"/>
      <c r="E570" s="5"/>
      <c r="F570" s="6"/>
      <c r="G570" s="6"/>
      <c r="H570" s="6"/>
      <c r="I570" s="6"/>
      <c r="K570" s="32"/>
      <c r="M570" s="5"/>
      <c r="N570" s="5"/>
      <c r="O570" s="66"/>
      <c r="P570" s="5"/>
      <c r="Q570" s="37"/>
    </row>
    <row r="571" spans="1:18" ht="15.75" customHeight="1" x14ac:dyDescent="0.25">
      <c r="A571" s="5"/>
      <c r="B571" s="5"/>
      <c r="C571" s="5"/>
      <c r="D571" s="10"/>
      <c r="E571" s="5"/>
      <c r="F571" s="6"/>
      <c r="G571" s="6"/>
      <c r="H571" s="6"/>
      <c r="I571" s="6"/>
    </row>
    <row r="572" spans="1:18" hidden="1" x14ac:dyDescent="0.25">
      <c r="A572" s="91"/>
      <c r="B572" s="113" t="s">
        <v>328</v>
      </c>
      <c r="C572" s="92"/>
      <c r="D572" s="109"/>
      <c r="E572" s="92"/>
      <c r="F572" s="110"/>
      <c r="G572" s="110"/>
      <c r="H572" s="92"/>
      <c r="I572" s="111"/>
      <c r="J572" s="111"/>
    </row>
    <row r="573" spans="1:18" hidden="1" x14ac:dyDescent="0.25">
      <c r="A573" s="5"/>
      <c r="B573" s="5"/>
      <c r="C573" s="5"/>
      <c r="D573" s="5"/>
      <c r="E573" s="5"/>
      <c r="F573" s="6"/>
      <c r="G573" s="6"/>
      <c r="H573" s="6"/>
      <c r="I573" s="6"/>
      <c r="K573" s="32"/>
      <c r="M573" s="5"/>
      <c r="N573" s="67"/>
      <c r="O573" s="66"/>
      <c r="P573" s="5"/>
      <c r="Q573" s="37"/>
    </row>
    <row r="574" spans="1:18" hidden="1" x14ac:dyDescent="0.25">
      <c r="A574" s="5"/>
      <c r="B574" s="27"/>
      <c r="C574" s="6"/>
      <c r="D574" s="49"/>
      <c r="E574" s="6"/>
      <c r="F574" s="107"/>
      <c r="G574" s="107" t="s">
        <v>13</v>
      </c>
      <c r="H574" s="108" t="s">
        <v>14</v>
      </c>
      <c r="I574" s="108" t="s">
        <v>15</v>
      </c>
      <c r="J574" s="108" t="s">
        <v>16</v>
      </c>
    </row>
    <row r="575" spans="1:18" s="5" customFormat="1" hidden="1" x14ac:dyDescent="0.25">
      <c r="A575" s="26" t="s">
        <v>131</v>
      </c>
      <c r="B575" s="27" t="s">
        <v>329</v>
      </c>
      <c r="F575" s="6"/>
      <c r="G575" s="32"/>
      <c r="H575" s="32"/>
      <c r="I575" s="32"/>
      <c r="J575" s="6"/>
    </row>
    <row r="576" spans="1:18" s="5" customFormat="1" ht="65.25" hidden="1" customHeight="1" x14ac:dyDescent="0.25">
      <c r="A576" s="38"/>
      <c r="B576" s="140" t="s">
        <v>330</v>
      </c>
      <c r="C576" s="140"/>
      <c r="D576" s="140"/>
      <c r="E576" s="140"/>
      <c r="F576" s="143"/>
      <c r="G576" s="143"/>
      <c r="H576" s="143"/>
      <c r="I576" s="143"/>
      <c r="J576" s="143"/>
    </row>
    <row r="577" spans="1:10" s="5" customFormat="1" hidden="1" x14ac:dyDescent="0.25">
      <c r="A577" s="10"/>
      <c r="B577" s="5" t="s">
        <v>263</v>
      </c>
      <c r="C577" s="10"/>
      <c r="D577" s="46"/>
      <c r="E577" s="6"/>
      <c r="F577" s="6"/>
      <c r="G577" s="32"/>
      <c r="H577" s="32"/>
      <c r="I577" s="32"/>
      <c r="J577" s="6"/>
    </row>
    <row r="578" spans="1:10" s="5" customFormat="1" hidden="1" x14ac:dyDescent="0.25">
      <c r="A578" s="10"/>
      <c r="C578" s="6" t="s">
        <v>264</v>
      </c>
      <c r="D578" s="46">
        <v>1</v>
      </c>
      <c r="E578" s="6" t="s">
        <v>21</v>
      </c>
      <c r="F578" s="32">
        <v>0</v>
      </c>
      <c r="G578" s="32">
        <f>+D578*F578</f>
        <v>0</v>
      </c>
      <c r="H578" s="32">
        <f>G578*0.25</f>
        <v>0</v>
      </c>
      <c r="I578" s="32"/>
      <c r="J578" s="32">
        <f>G578+H578</f>
        <v>0</v>
      </c>
    </row>
    <row r="579" spans="1:10" hidden="1" x14ac:dyDescent="0.25">
      <c r="C579" s="28"/>
      <c r="D579" s="64"/>
      <c r="E579" s="28"/>
      <c r="F579" s="65"/>
      <c r="G579" s="32"/>
      <c r="H579" s="32"/>
      <c r="I579" s="32"/>
      <c r="J579" s="6"/>
    </row>
    <row r="580" spans="1:10" s="5" customFormat="1" hidden="1" x14ac:dyDescent="0.25">
      <c r="A580" s="26" t="s">
        <v>143</v>
      </c>
      <c r="B580" s="27" t="s">
        <v>331</v>
      </c>
      <c r="F580" s="6"/>
      <c r="G580" s="32"/>
      <c r="H580" s="32"/>
      <c r="I580" s="32"/>
      <c r="J580" s="6"/>
    </row>
    <row r="581" spans="1:10" s="5" customFormat="1" ht="39" hidden="1" customHeight="1" x14ac:dyDescent="0.25">
      <c r="A581" s="38"/>
      <c r="B581" s="140" t="s">
        <v>332</v>
      </c>
      <c r="C581" s="140"/>
      <c r="D581" s="140"/>
      <c r="E581" s="140"/>
      <c r="F581" s="143"/>
      <c r="G581" s="143"/>
      <c r="H581" s="143"/>
      <c r="I581" s="143"/>
      <c r="J581" s="143"/>
    </row>
    <row r="582" spans="1:10" s="5" customFormat="1" hidden="1" x14ac:dyDescent="0.25">
      <c r="A582" s="10"/>
      <c r="B582" s="5" t="s">
        <v>138</v>
      </c>
      <c r="C582" s="10"/>
      <c r="D582" s="46"/>
      <c r="E582" s="6"/>
      <c r="F582" s="6"/>
      <c r="G582" s="32"/>
      <c r="H582" s="32"/>
      <c r="I582" s="32"/>
      <c r="J582" s="6"/>
    </row>
    <row r="583" spans="1:10" s="5" customFormat="1" hidden="1" x14ac:dyDescent="0.25">
      <c r="A583" s="10"/>
      <c r="B583" s="69"/>
      <c r="C583" s="6" t="s">
        <v>75</v>
      </c>
      <c r="D583" s="46">
        <v>3</v>
      </c>
      <c r="E583" s="6" t="s">
        <v>21</v>
      </c>
      <c r="F583" s="32">
        <v>0</v>
      </c>
      <c r="G583" s="32">
        <f>+D583*F583</f>
        <v>0</v>
      </c>
      <c r="H583" s="32">
        <f>G583*0.25</f>
        <v>0</v>
      </c>
      <c r="I583" s="32"/>
      <c r="J583" s="32">
        <f>G583+H583</f>
        <v>0</v>
      </c>
    </row>
    <row r="584" spans="1:10" hidden="1" x14ac:dyDescent="0.25">
      <c r="C584" s="28"/>
      <c r="D584" s="64"/>
      <c r="E584" s="28"/>
      <c r="F584" s="65"/>
      <c r="G584" s="32"/>
      <c r="H584" s="32"/>
      <c r="I584" s="32"/>
      <c r="J584" s="6"/>
    </row>
    <row r="585" spans="1:10" s="5" customFormat="1" hidden="1" x14ac:dyDescent="0.25">
      <c r="A585" s="26" t="s">
        <v>157</v>
      </c>
      <c r="B585" s="27" t="s">
        <v>333</v>
      </c>
      <c r="F585" s="6"/>
      <c r="G585" s="32"/>
      <c r="H585" s="32"/>
      <c r="I585" s="32"/>
      <c r="J585" s="6"/>
    </row>
    <row r="586" spans="1:10" s="5" customFormat="1" ht="53.25" hidden="1" customHeight="1" x14ac:dyDescent="0.25">
      <c r="A586" s="38"/>
      <c r="B586" s="140" t="s">
        <v>334</v>
      </c>
      <c r="C586" s="140"/>
      <c r="D586" s="140"/>
      <c r="E586" s="140"/>
      <c r="F586" s="143"/>
      <c r="G586" s="143"/>
      <c r="H586" s="143"/>
      <c r="I586" s="143"/>
      <c r="J586" s="143"/>
    </row>
    <row r="587" spans="1:10" s="5" customFormat="1" hidden="1" x14ac:dyDescent="0.25">
      <c r="A587" s="10"/>
      <c r="B587" s="5" t="s">
        <v>335</v>
      </c>
      <c r="C587" s="10"/>
      <c r="D587" s="46"/>
      <c r="E587" s="6"/>
      <c r="F587" s="6"/>
      <c r="G587" s="32"/>
      <c r="H587" s="32"/>
      <c r="I587" s="32"/>
      <c r="J587" s="6"/>
    </row>
    <row r="588" spans="1:10" s="5" customFormat="1" hidden="1" x14ac:dyDescent="0.25">
      <c r="A588" s="10"/>
      <c r="B588" s="69"/>
      <c r="C588" s="6" t="s">
        <v>75</v>
      </c>
      <c r="D588" s="46">
        <v>3</v>
      </c>
      <c r="E588" s="6" t="s">
        <v>21</v>
      </c>
      <c r="F588" s="32">
        <v>0</v>
      </c>
      <c r="G588" s="32">
        <f>+D588*F588</f>
        <v>0</v>
      </c>
      <c r="H588" s="32">
        <f>G588*0.25</f>
        <v>0</v>
      </c>
      <c r="I588" s="32"/>
      <c r="J588" s="32">
        <f>G588+H588</f>
        <v>0</v>
      </c>
    </row>
    <row r="589" spans="1:10" hidden="1" x14ac:dyDescent="0.25">
      <c r="C589" s="28"/>
      <c r="D589" s="64"/>
      <c r="E589" s="28"/>
      <c r="F589" s="65"/>
      <c r="G589" s="32"/>
      <c r="H589" s="32"/>
      <c r="I589" s="32"/>
      <c r="J589" s="6"/>
    </row>
    <row r="590" spans="1:10" s="5" customFormat="1" hidden="1" x14ac:dyDescent="0.25">
      <c r="A590" s="26" t="s">
        <v>240</v>
      </c>
      <c r="B590" s="27" t="s">
        <v>336</v>
      </c>
      <c r="F590" s="6"/>
      <c r="G590" s="32"/>
      <c r="H590" s="32"/>
      <c r="I590" s="32"/>
      <c r="J590" s="6"/>
    </row>
    <row r="591" spans="1:10" s="5" customFormat="1" ht="52.5" hidden="1" customHeight="1" x14ac:dyDescent="0.25">
      <c r="A591" s="36"/>
      <c r="B591" s="140" t="s">
        <v>337</v>
      </c>
      <c r="C591" s="140"/>
      <c r="D591" s="140"/>
      <c r="E591" s="140"/>
      <c r="F591" s="146"/>
      <c r="G591" s="146"/>
      <c r="H591" s="146"/>
      <c r="I591" s="146"/>
      <c r="J591" s="146"/>
    </row>
    <row r="592" spans="1:10" s="5" customFormat="1" hidden="1" x14ac:dyDescent="0.25">
      <c r="A592" s="10"/>
      <c r="B592" s="5" t="s">
        <v>263</v>
      </c>
      <c r="C592" s="10"/>
      <c r="D592" s="46"/>
      <c r="E592" s="6"/>
      <c r="F592" s="6"/>
      <c r="G592" s="32"/>
      <c r="H592" s="32"/>
      <c r="I592" s="32"/>
      <c r="J592" s="6"/>
    </row>
    <row r="593" spans="1:14" s="5" customFormat="1" hidden="1" x14ac:dyDescent="0.25">
      <c r="A593" s="10"/>
      <c r="B593" s="69"/>
      <c r="C593" s="6" t="s">
        <v>264</v>
      </c>
      <c r="D593" s="46">
        <v>1</v>
      </c>
      <c r="E593" s="6" t="s">
        <v>21</v>
      </c>
      <c r="F593" s="32">
        <v>0</v>
      </c>
      <c r="G593" s="32">
        <f>+D593*F593</f>
        <v>0</v>
      </c>
      <c r="H593" s="32">
        <f>G593*0.25</f>
        <v>0</v>
      </c>
      <c r="I593" s="32"/>
      <c r="J593" s="32">
        <f>G593+H593</f>
        <v>0</v>
      </c>
    </row>
    <row r="594" spans="1:14" hidden="1" x14ac:dyDescent="0.25">
      <c r="C594" s="28"/>
      <c r="D594" s="64"/>
      <c r="E594" s="28"/>
      <c r="F594" s="65"/>
      <c r="G594" s="32"/>
      <c r="H594" s="32"/>
      <c r="I594" s="32"/>
      <c r="J594" s="6"/>
    </row>
    <row r="595" spans="1:14" s="5" customFormat="1" hidden="1" x14ac:dyDescent="0.25">
      <c r="A595" s="26" t="s">
        <v>288</v>
      </c>
      <c r="B595" s="27" t="s">
        <v>338</v>
      </c>
      <c r="F595" s="6"/>
      <c r="G595" s="32"/>
      <c r="H595" s="32"/>
      <c r="I595" s="32"/>
      <c r="J595" s="6"/>
      <c r="N595" s="66">
        <f>17860-G598</f>
        <v>17860</v>
      </c>
    </row>
    <row r="596" spans="1:14" s="5" customFormat="1" ht="40.5" hidden="1" customHeight="1" x14ac:dyDescent="0.25">
      <c r="A596" s="36"/>
      <c r="B596" s="140" t="s">
        <v>339</v>
      </c>
      <c r="C596" s="140"/>
      <c r="D596" s="140"/>
      <c r="E596" s="140"/>
      <c r="F596" s="143"/>
      <c r="G596" s="143"/>
      <c r="H596" s="143"/>
      <c r="I596" s="143"/>
      <c r="J596" s="143"/>
    </row>
    <row r="597" spans="1:14" s="5" customFormat="1" hidden="1" x14ac:dyDescent="0.25">
      <c r="A597" s="10"/>
      <c r="B597" s="5" t="s">
        <v>138</v>
      </c>
      <c r="C597" s="10"/>
      <c r="D597" s="46"/>
      <c r="E597" s="6"/>
      <c r="F597" s="6"/>
      <c r="G597" s="32"/>
      <c r="H597" s="32"/>
      <c r="I597" s="32"/>
      <c r="J597" s="6"/>
    </row>
    <row r="598" spans="1:14" s="5" customFormat="1" hidden="1" x14ac:dyDescent="0.25">
      <c r="A598" s="10"/>
      <c r="B598" s="69"/>
      <c r="C598" s="6" t="s">
        <v>75</v>
      </c>
      <c r="D598" s="46">
        <v>10</v>
      </c>
      <c r="E598" s="6" t="s">
        <v>21</v>
      </c>
      <c r="F598" s="32">
        <v>0</v>
      </c>
      <c r="G598" s="32">
        <f>+D598*F598</f>
        <v>0</v>
      </c>
      <c r="H598" s="32">
        <f>G598*0.25</f>
        <v>0</v>
      </c>
      <c r="I598" s="32"/>
      <c r="J598" s="32">
        <f>G598+H598</f>
        <v>0</v>
      </c>
    </row>
    <row r="599" spans="1:14" s="5" customFormat="1" hidden="1" x14ac:dyDescent="0.25">
      <c r="A599" s="10"/>
      <c r="B599" s="69"/>
      <c r="C599" s="6"/>
      <c r="D599" s="46"/>
      <c r="E599" s="6"/>
      <c r="F599" s="32"/>
      <c r="G599" s="32"/>
      <c r="H599" s="32"/>
      <c r="I599" s="32"/>
      <c r="J599" s="32"/>
    </row>
    <row r="600" spans="1:14" hidden="1" x14ac:dyDescent="0.25">
      <c r="A600" s="5"/>
      <c r="B600" s="27"/>
      <c r="C600" s="6"/>
      <c r="D600" s="49"/>
      <c r="E600" s="6"/>
      <c r="F600" s="107"/>
      <c r="G600" s="107" t="s">
        <v>13</v>
      </c>
      <c r="H600" s="108" t="s">
        <v>14</v>
      </c>
      <c r="I600" s="108" t="s">
        <v>15</v>
      </c>
      <c r="J600" s="108" t="s">
        <v>16</v>
      </c>
    </row>
    <row r="601" spans="1:14" s="5" customFormat="1" hidden="1" x14ac:dyDescent="0.25">
      <c r="A601" s="26" t="s">
        <v>293</v>
      </c>
      <c r="B601" s="27" t="s">
        <v>340</v>
      </c>
      <c r="F601" s="6"/>
      <c r="G601" s="32"/>
      <c r="H601" s="32"/>
      <c r="I601" s="32"/>
      <c r="J601" s="6"/>
    </row>
    <row r="602" spans="1:14" s="5" customFormat="1" ht="51.75" hidden="1" customHeight="1" x14ac:dyDescent="0.25">
      <c r="A602" s="38"/>
      <c r="B602" s="140" t="s">
        <v>341</v>
      </c>
      <c r="C602" s="140"/>
      <c r="D602" s="140"/>
      <c r="E602" s="140"/>
      <c r="F602" s="143"/>
      <c r="G602" s="143"/>
      <c r="H602" s="143"/>
      <c r="I602" s="143"/>
      <c r="J602" s="143"/>
    </row>
    <row r="603" spans="1:14" s="5" customFormat="1" hidden="1" x14ac:dyDescent="0.25">
      <c r="A603" s="10"/>
      <c r="B603" s="5" t="s">
        <v>342</v>
      </c>
      <c r="C603" s="10"/>
      <c r="D603" s="46"/>
      <c r="E603" s="6"/>
      <c r="F603" s="6"/>
      <c r="G603" s="32"/>
      <c r="H603" s="32"/>
      <c r="I603" s="32"/>
      <c r="J603" s="6"/>
    </row>
    <row r="604" spans="1:14" s="5" customFormat="1" hidden="1" x14ac:dyDescent="0.25">
      <c r="A604" s="10"/>
      <c r="B604" s="60" t="s">
        <v>343</v>
      </c>
      <c r="C604" s="6" t="s">
        <v>75</v>
      </c>
      <c r="D604" s="46">
        <v>2</v>
      </c>
      <c r="E604" s="6" t="s">
        <v>21</v>
      </c>
      <c r="F604" s="32">
        <v>0</v>
      </c>
      <c r="G604" s="32">
        <f>+D604*F604</f>
        <v>0</v>
      </c>
      <c r="H604" s="32">
        <f>G604*0.25</f>
        <v>0</v>
      </c>
      <c r="I604" s="32"/>
      <c r="J604" s="32">
        <f>G604+H604</f>
        <v>0</v>
      </c>
    </row>
    <row r="605" spans="1:14" s="5" customFormat="1" hidden="1" x14ac:dyDescent="0.25">
      <c r="A605" s="10"/>
      <c r="B605" s="60" t="s">
        <v>344</v>
      </c>
      <c r="C605" s="6" t="s">
        <v>75</v>
      </c>
      <c r="D605" s="46">
        <v>10</v>
      </c>
      <c r="E605" s="6" t="s">
        <v>21</v>
      </c>
      <c r="F605" s="32">
        <v>0</v>
      </c>
      <c r="G605" s="32">
        <f>+D605*F605</f>
        <v>0</v>
      </c>
      <c r="H605" s="32">
        <f>G605*0.25</f>
        <v>0</v>
      </c>
      <c r="I605" s="32"/>
      <c r="J605" s="32">
        <f>G605+H605</f>
        <v>0</v>
      </c>
    </row>
    <row r="606" spans="1:14" s="5" customFormat="1" hidden="1" x14ac:dyDescent="0.25">
      <c r="A606" s="10"/>
      <c r="B606" s="69"/>
      <c r="C606" s="6"/>
      <c r="D606" s="46"/>
      <c r="E606" s="6"/>
      <c r="F606" s="32"/>
      <c r="G606" s="32"/>
      <c r="H606" s="32"/>
      <c r="I606" s="32"/>
      <c r="J606" s="32"/>
    </row>
    <row r="607" spans="1:14" s="5" customFormat="1" hidden="1" x14ac:dyDescent="0.25">
      <c r="A607" s="26" t="s">
        <v>298</v>
      </c>
      <c r="B607" s="27" t="s">
        <v>345</v>
      </c>
      <c r="F607" s="6"/>
      <c r="G607" s="32"/>
      <c r="H607" s="32"/>
      <c r="I607" s="32"/>
      <c r="J607" s="6"/>
    </row>
    <row r="608" spans="1:14" s="5" customFormat="1" ht="66" hidden="1" customHeight="1" x14ac:dyDescent="0.25">
      <c r="A608" s="38"/>
      <c r="B608" s="140" t="s">
        <v>346</v>
      </c>
      <c r="C608" s="140"/>
      <c r="D608" s="140"/>
      <c r="E608" s="140"/>
      <c r="F608" s="143"/>
      <c r="G608" s="143"/>
      <c r="H608" s="143"/>
      <c r="I608" s="143"/>
      <c r="J608" s="143"/>
    </row>
    <row r="609" spans="1:17" s="5" customFormat="1" hidden="1" x14ac:dyDescent="0.25">
      <c r="A609" s="10"/>
      <c r="B609" s="5" t="s">
        <v>271</v>
      </c>
      <c r="C609" s="10"/>
      <c r="D609" s="46"/>
      <c r="E609" s="6"/>
      <c r="F609" s="6"/>
      <c r="G609" s="32"/>
      <c r="H609" s="32"/>
      <c r="I609" s="32"/>
      <c r="J609" s="6"/>
    </row>
    <row r="610" spans="1:17" s="5" customFormat="1" hidden="1" x14ac:dyDescent="0.25">
      <c r="A610" s="10"/>
      <c r="C610" s="6" t="s">
        <v>33</v>
      </c>
      <c r="D610" s="46">
        <v>29</v>
      </c>
      <c r="E610" s="6" t="s">
        <v>21</v>
      </c>
      <c r="F610" s="32">
        <v>0</v>
      </c>
      <c r="G610" s="32">
        <f>+D610*F610</f>
        <v>0</v>
      </c>
      <c r="H610" s="32">
        <f>G610*0.25</f>
        <v>0</v>
      </c>
      <c r="I610" s="32"/>
      <c r="J610" s="32">
        <f>G610+H610</f>
        <v>0</v>
      </c>
    </row>
    <row r="611" spans="1:17" s="5" customFormat="1" hidden="1" x14ac:dyDescent="0.25">
      <c r="A611" s="10"/>
      <c r="B611" s="69"/>
      <c r="C611" s="6"/>
      <c r="D611" s="46"/>
      <c r="E611" s="6"/>
      <c r="F611" s="32"/>
      <c r="G611" s="32"/>
      <c r="H611" s="32"/>
      <c r="I611" s="32"/>
      <c r="J611" s="32"/>
    </row>
    <row r="612" spans="1:17" s="5" customFormat="1" hidden="1" x14ac:dyDescent="0.25">
      <c r="A612" s="26" t="s">
        <v>313</v>
      </c>
      <c r="B612" s="27" t="s">
        <v>347</v>
      </c>
      <c r="F612" s="6"/>
      <c r="G612" s="32"/>
      <c r="H612" s="32"/>
      <c r="I612" s="32"/>
      <c r="J612" s="6"/>
    </row>
    <row r="613" spans="1:17" s="5" customFormat="1" ht="51.75" hidden="1" customHeight="1" x14ac:dyDescent="0.25">
      <c r="A613" s="38"/>
      <c r="B613" s="140" t="s">
        <v>348</v>
      </c>
      <c r="C613" s="140"/>
      <c r="D613" s="140"/>
      <c r="E613" s="140"/>
      <c r="F613" s="143"/>
      <c r="G613" s="143"/>
      <c r="H613" s="143"/>
      <c r="I613" s="143"/>
      <c r="J613" s="143"/>
    </row>
    <row r="614" spans="1:17" s="5" customFormat="1" hidden="1" x14ac:dyDescent="0.25">
      <c r="A614" s="10"/>
      <c r="B614" s="5" t="s">
        <v>263</v>
      </c>
      <c r="C614" s="10"/>
      <c r="D614" s="46"/>
      <c r="E614" s="6"/>
      <c r="F614" s="6"/>
      <c r="G614" s="32"/>
      <c r="H614" s="32"/>
      <c r="I614" s="32"/>
      <c r="J614" s="6"/>
    </row>
    <row r="615" spans="1:17" s="5" customFormat="1" hidden="1" x14ac:dyDescent="0.25">
      <c r="A615" s="10"/>
      <c r="C615" s="6" t="s">
        <v>264</v>
      </c>
      <c r="D615" s="46">
        <v>1</v>
      </c>
      <c r="E615" s="6" t="s">
        <v>21</v>
      </c>
      <c r="F615" s="32">
        <v>0</v>
      </c>
      <c r="G615" s="32">
        <f>+D615*F615</f>
        <v>0</v>
      </c>
      <c r="H615" s="32">
        <f>G615*0.25</f>
        <v>0</v>
      </c>
      <c r="I615" s="32"/>
      <c r="J615" s="32">
        <f>G615+H615</f>
        <v>0</v>
      </c>
    </row>
    <row r="616" spans="1:17" hidden="1" x14ac:dyDescent="0.25">
      <c r="C616" s="28"/>
      <c r="D616" s="64"/>
      <c r="E616" s="28"/>
      <c r="F616" s="65"/>
      <c r="G616" s="32"/>
      <c r="H616" s="32"/>
      <c r="I616" s="32"/>
      <c r="J616" s="6"/>
    </row>
    <row r="617" spans="1:17" hidden="1" x14ac:dyDescent="0.25">
      <c r="A617" s="104"/>
      <c r="B617" s="104"/>
      <c r="C617" s="104"/>
      <c r="D617" s="104"/>
      <c r="E617" s="104"/>
      <c r="F617" s="105" t="s">
        <v>349</v>
      </c>
      <c r="G617" s="105">
        <f>SUM(G577:G616)</f>
        <v>0</v>
      </c>
      <c r="H617" s="105">
        <f>SUM(H578:H615)</f>
        <v>0</v>
      </c>
      <c r="I617" s="105">
        <f>SUM(I614:I614)</f>
        <v>0</v>
      </c>
      <c r="J617" s="105">
        <f>SUM(J578:J615)</f>
        <v>0</v>
      </c>
    </row>
    <row r="618" spans="1:17" hidden="1" x14ac:dyDescent="0.25">
      <c r="A618" s="5"/>
      <c r="B618" s="5"/>
      <c r="C618" s="5"/>
      <c r="D618" s="5"/>
      <c r="E618" s="5"/>
      <c r="F618" s="6"/>
      <c r="G618" s="6"/>
      <c r="H618" s="6"/>
      <c r="I618" s="6"/>
      <c r="K618" s="32"/>
      <c r="M618" s="5"/>
      <c r="N618" s="5"/>
      <c r="O618" s="5"/>
      <c r="P618" s="70"/>
      <c r="Q618" s="37"/>
    </row>
    <row r="619" spans="1:17" hidden="1" x14ac:dyDescent="0.25">
      <c r="A619" s="91"/>
      <c r="B619" s="113" t="s">
        <v>350</v>
      </c>
      <c r="C619" s="92"/>
      <c r="D619" s="109"/>
      <c r="E619" s="92"/>
      <c r="F619" s="110"/>
      <c r="G619" s="110"/>
      <c r="H619" s="92"/>
      <c r="I619" s="111"/>
      <c r="J619" s="111"/>
    </row>
    <row r="620" spans="1:17" hidden="1" x14ac:dyDescent="0.25">
      <c r="A620" s="5"/>
      <c r="B620" s="5"/>
      <c r="C620" s="5"/>
      <c r="D620" s="5"/>
      <c r="E620" s="5"/>
      <c r="F620" s="6"/>
      <c r="G620" s="6"/>
      <c r="H620" s="6"/>
      <c r="I620" s="6"/>
      <c r="K620" s="32"/>
      <c r="M620" s="5"/>
      <c r="N620" s="5"/>
      <c r="O620" s="66"/>
      <c r="P620" s="5"/>
      <c r="Q620" s="37"/>
    </row>
    <row r="621" spans="1:17" s="16" customFormat="1" hidden="1" x14ac:dyDescent="0.25">
      <c r="B621" s="138" t="s">
        <v>351</v>
      </c>
      <c r="C621" s="138"/>
      <c r="D621" s="138"/>
      <c r="E621" s="138"/>
      <c r="F621" s="138"/>
      <c r="G621" s="139"/>
      <c r="H621" s="139"/>
      <c r="I621" s="139"/>
      <c r="J621" s="139"/>
    </row>
    <row r="622" spans="1:17" s="16" customFormat="1" hidden="1" x14ac:dyDescent="0.25">
      <c r="B622" s="139"/>
      <c r="C622" s="139"/>
      <c r="D622" s="139"/>
      <c r="E622" s="139"/>
      <c r="F622" s="139"/>
      <c r="G622" s="139"/>
      <c r="H622" s="139"/>
      <c r="I622" s="139"/>
      <c r="J622" s="139"/>
    </row>
    <row r="623" spans="1:17" s="16" customFormat="1" ht="51.75" hidden="1" customHeight="1" x14ac:dyDescent="0.25">
      <c r="B623" s="139"/>
      <c r="C623" s="139"/>
      <c r="D623" s="139"/>
      <c r="E623" s="139"/>
      <c r="F623" s="139"/>
      <c r="G623" s="139"/>
      <c r="H623" s="139"/>
      <c r="I623" s="139"/>
      <c r="J623" s="139"/>
    </row>
    <row r="624" spans="1:17" s="16" customFormat="1" ht="18" hidden="1" customHeight="1" x14ac:dyDescent="0.25">
      <c r="B624" s="141" t="s">
        <v>352</v>
      </c>
      <c r="C624" s="142"/>
      <c r="D624" s="142"/>
      <c r="E624" s="142"/>
      <c r="F624" s="142"/>
      <c r="G624" s="142"/>
      <c r="H624" s="142"/>
      <c r="I624" s="142"/>
      <c r="J624" s="142"/>
    </row>
    <row r="625" spans="1:17" hidden="1" x14ac:dyDescent="0.25">
      <c r="A625" s="5"/>
      <c r="B625" s="5"/>
      <c r="C625" s="5"/>
      <c r="D625" s="5"/>
      <c r="E625" s="5"/>
      <c r="F625" s="6"/>
      <c r="G625" s="6"/>
      <c r="H625" s="6"/>
      <c r="I625" s="6"/>
      <c r="K625" s="32"/>
      <c r="M625" s="5"/>
      <c r="N625" s="5"/>
      <c r="O625" s="5"/>
      <c r="P625" s="66"/>
      <c r="Q625" s="37"/>
    </row>
    <row r="626" spans="1:17" hidden="1" x14ac:dyDescent="0.25">
      <c r="A626" s="5"/>
      <c r="B626" s="27"/>
      <c r="C626" s="6"/>
      <c r="D626" s="49"/>
      <c r="E626" s="6"/>
      <c r="F626" s="107"/>
      <c r="G626" s="107" t="s">
        <v>13</v>
      </c>
      <c r="H626" s="108" t="s">
        <v>14</v>
      </c>
      <c r="I626" s="108" t="s">
        <v>15</v>
      </c>
      <c r="J626" s="108" t="s">
        <v>16</v>
      </c>
    </row>
    <row r="627" spans="1:17" s="5" customFormat="1" hidden="1" x14ac:dyDescent="0.25">
      <c r="A627" s="26" t="s">
        <v>131</v>
      </c>
      <c r="B627" s="27" t="s">
        <v>353</v>
      </c>
      <c r="F627" s="6"/>
      <c r="G627" s="32"/>
      <c r="H627" s="32"/>
      <c r="I627" s="32"/>
      <c r="J627" s="6"/>
    </row>
    <row r="628" spans="1:17" s="5" customFormat="1" ht="52.5" hidden="1" customHeight="1" x14ac:dyDescent="0.25">
      <c r="A628" s="38"/>
      <c r="B628" s="140" t="s">
        <v>354</v>
      </c>
      <c r="C628" s="140"/>
      <c r="D628" s="140"/>
      <c r="E628" s="140"/>
      <c r="F628" s="143"/>
      <c r="G628" s="143"/>
      <c r="H628" s="143"/>
      <c r="I628" s="143"/>
      <c r="J628" s="143"/>
    </row>
    <row r="629" spans="1:17" s="5" customFormat="1" ht="15" hidden="1" x14ac:dyDescent="0.25">
      <c r="A629" s="10"/>
      <c r="B629" s="5" t="s">
        <v>355</v>
      </c>
      <c r="C629" s="10"/>
      <c r="D629" s="46"/>
      <c r="E629" s="6"/>
      <c r="F629" s="6"/>
      <c r="G629" s="32"/>
      <c r="H629" s="32"/>
      <c r="I629" s="32"/>
      <c r="J629" s="6"/>
    </row>
    <row r="630" spans="1:17" s="5" customFormat="1" ht="15" hidden="1" x14ac:dyDescent="0.25">
      <c r="A630" s="10"/>
      <c r="B630" s="69" t="s">
        <v>356</v>
      </c>
      <c r="C630" s="6" t="s">
        <v>46</v>
      </c>
      <c r="D630" s="46">
        <v>338</v>
      </c>
      <c r="E630" s="6" t="s">
        <v>21</v>
      </c>
      <c r="F630" s="32">
        <v>0</v>
      </c>
      <c r="G630" s="32">
        <f>+D630*F630</f>
        <v>0</v>
      </c>
      <c r="H630" s="32">
        <f>G630*0.25</f>
        <v>0</v>
      </c>
      <c r="I630" s="32"/>
      <c r="J630" s="32">
        <f>G630+H630</f>
        <v>0</v>
      </c>
    </row>
    <row r="631" spans="1:17" hidden="1" x14ac:dyDescent="0.25">
      <c r="C631" s="28"/>
      <c r="D631" s="64"/>
      <c r="E631" s="28"/>
      <c r="F631" s="65"/>
      <c r="G631" s="32"/>
      <c r="H631" s="32"/>
      <c r="I631" s="32"/>
      <c r="J631" s="6"/>
    </row>
    <row r="632" spans="1:17" s="5" customFormat="1" hidden="1" x14ac:dyDescent="0.25">
      <c r="A632" s="26" t="s">
        <v>143</v>
      </c>
      <c r="B632" s="27" t="s">
        <v>357</v>
      </c>
      <c r="F632" s="6"/>
      <c r="G632" s="32"/>
      <c r="H632" s="32"/>
      <c r="I632" s="32"/>
      <c r="J632" s="6"/>
    </row>
    <row r="633" spans="1:17" s="5" customFormat="1" ht="54" hidden="1" customHeight="1" x14ac:dyDescent="0.25">
      <c r="A633" s="38"/>
      <c r="B633" s="140" t="s">
        <v>358</v>
      </c>
      <c r="C633" s="140"/>
      <c r="D633" s="140"/>
      <c r="E633" s="140"/>
      <c r="F633" s="143"/>
      <c r="G633" s="143"/>
      <c r="H633" s="143"/>
      <c r="I633" s="143"/>
      <c r="J633" s="143"/>
    </row>
    <row r="634" spans="1:17" s="5" customFormat="1" ht="15" hidden="1" x14ac:dyDescent="0.25">
      <c r="A634" s="10"/>
      <c r="B634" s="5" t="s">
        <v>359</v>
      </c>
      <c r="C634" s="10"/>
      <c r="D634" s="46"/>
      <c r="E634" s="6"/>
      <c r="F634" s="6"/>
      <c r="G634" s="32"/>
      <c r="H634" s="32"/>
      <c r="I634" s="32"/>
      <c r="J634" s="6"/>
    </row>
    <row r="635" spans="1:17" s="5" customFormat="1" ht="25.5" hidden="1" x14ac:dyDescent="0.25">
      <c r="A635" s="10"/>
      <c r="B635" s="69" t="s">
        <v>360</v>
      </c>
      <c r="C635" s="6" t="s">
        <v>75</v>
      </c>
      <c r="D635" s="46">
        <f>D261+D263+D265+D267+D269+D272+D274+D276+D278+D280+D282+D284+D286+D288+D290+D292+D294+D296+D298+D300+D302+D304+D306+D308+D310+D312+D314+D316+D343+D341+D345+D347</f>
        <v>101</v>
      </c>
      <c r="E635" s="6" t="s">
        <v>21</v>
      </c>
      <c r="F635" s="32">
        <v>0</v>
      </c>
      <c r="G635" s="32">
        <f>+D635*F635</f>
        <v>0</v>
      </c>
      <c r="H635" s="32">
        <f>G635*0.25</f>
        <v>0</v>
      </c>
      <c r="I635" s="32"/>
      <c r="J635" s="32">
        <f>G635+H635</f>
        <v>0</v>
      </c>
    </row>
    <row r="636" spans="1:17" hidden="1" x14ac:dyDescent="0.25">
      <c r="C636" s="28"/>
      <c r="D636" s="64"/>
      <c r="E636" s="28"/>
      <c r="F636" s="65"/>
      <c r="G636" s="32"/>
      <c r="H636" s="32"/>
      <c r="I636" s="32"/>
      <c r="J636" s="6"/>
    </row>
    <row r="637" spans="1:17" s="5" customFormat="1" hidden="1" x14ac:dyDescent="0.25">
      <c r="A637" s="26" t="s">
        <v>157</v>
      </c>
      <c r="B637" s="27" t="s">
        <v>361</v>
      </c>
      <c r="F637" s="6"/>
      <c r="G637" s="32"/>
      <c r="H637" s="32"/>
      <c r="I637" s="32"/>
      <c r="J637" s="6"/>
    </row>
    <row r="638" spans="1:17" s="5" customFormat="1" ht="52.5" hidden="1" customHeight="1" x14ac:dyDescent="0.25">
      <c r="A638" s="38"/>
      <c r="B638" s="140" t="s">
        <v>362</v>
      </c>
      <c r="C638" s="140"/>
      <c r="D638" s="140"/>
      <c r="E638" s="140"/>
      <c r="F638" s="143"/>
      <c r="G638" s="143"/>
      <c r="H638" s="143"/>
      <c r="I638" s="143"/>
      <c r="J638" s="143"/>
    </row>
    <row r="639" spans="1:17" s="5" customFormat="1" ht="15" hidden="1" x14ac:dyDescent="0.25">
      <c r="A639" s="10"/>
      <c r="B639" s="5" t="s">
        <v>359</v>
      </c>
      <c r="C639" s="10"/>
      <c r="D639" s="46"/>
      <c r="E639" s="6"/>
      <c r="F639" s="6"/>
      <c r="G639" s="32"/>
      <c r="H639" s="32"/>
      <c r="I639" s="32"/>
      <c r="J639" s="6"/>
    </row>
    <row r="640" spans="1:17" s="5" customFormat="1" hidden="1" x14ac:dyDescent="0.25">
      <c r="A640" s="10"/>
      <c r="B640" s="71" t="s">
        <v>363</v>
      </c>
      <c r="C640" s="6" t="s">
        <v>75</v>
      </c>
      <c r="D640" s="46">
        <v>2</v>
      </c>
      <c r="E640" s="6" t="s">
        <v>21</v>
      </c>
      <c r="F640" s="32">
        <v>0</v>
      </c>
      <c r="G640" s="32">
        <f>D640*F640</f>
        <v>0</v>
      </c>
      <c r="H640" s="32">
        <f>G640*0.25</f>
        <v>0</v>
      </c>
      <c r="I640" s="32"/>
      <c r="J640" s="32">
        <f>G640+H640</f>
        <v>0</v>
      </c>
    </row>
    <row r="641" spans="1:10" s="5" customFormat="1" ht="25.5" hidden="1" x14ac:dyDescent="0.25">
      <c r="A641" s="10"/>
      <c r="B641" s="69" t="s">
        <v>360</v>
      </c>
      <c r="C641" s="6" t="s">
        <v>75</v>
      </c>
      <c r="D641" s="46">
        <v>101</v>
      </c>
      <c r="E641" s="6" t="s">
        <v>21</v>
      </c>
      <c r="F641" s="32">
        <v>0</v>
      </c>
      <c r="G641" s="32">
        <f>+D641*F641</f>
        <v>0</v>
      </c>
      <c r="H641" s="32">
        <f>G641*0.25</f>
        <v>0</v>
      </c>
      <c r="I641" s="32"/>
      <c r="J641" s="32">
        <f>G641+H641</f>
        <v>0</v>
      </c>
    </row>
    <row r="642" spans="1:10" s="5" customFormat="1" ht="25.5" hidden="1" x14ac:dyDescent="0.25">
      <c r="A642" s="10"/>
      <c r="B642" s="69" t="s">
        <v>364</v>
      </c>
      <c r="C642" s="6" t="s">
        <v>46</v>
      </c>
      <c r="D642" s="46">
        <f>(D318+D320+D323+D325+D327+D329+D331+D333+D335+D337+D339)*2</f>
        <v>282</v>
      </c>
      <c r="E642" s="6" t="s">
        <v>21</v>
      </c>
      <c r="F642" s="32">
        <v>0</v>
      </c>
      <c r="G642" s="32">
        <f>+D642*F642</f>
        <v>0</v>
      </c>
      <c r="H642" s="32">
        <f>G642*0.25</f>
        <v>0</v>
      </c>
      <c r="I642" s="32"/>
      <c r="J642" s="32">
        <f>G642+H642</f>
        <v>0</v>
      </c>
    </row>
    <row r="643" spans="1:10" s="5" customFormat="1" ht="38.25" hidden="1" x14ac:dyDescent="0.25">
      <c r="A643" s="10"/>
      <c r="B643" s="69" t="s">
        <v>167</v>
      </c>
      <c r="C643" s="6" t="s">
        <v>46</v>
      </c>
      <c r="D643" s="46">
        <f>84*2</f>
        <v>168</v>
      </c>
      <c r="E643" s="6" t="s">
        <v>21</v>
      </c>
      <c r="F643" s="32">
        <v>0</v>
      </c>
      <c r="G643" s="32">
        <f>+D643*F643</f>
        <v>0</v>
      </c>
      <c r="H643" s="32">
        <f>G643*0.25</f>
        <v>0</v>
      </c>
      <c r="I643" s="32"/>
      <c r="J643" s="32">
        <f>G643+H643</f>
        <v>0</v>
      </c>
    </row>
    <row r="644" spans="1:10" hidden="1" x14ac:dyDescent="0.25">
      <c r="C644" s="28"/>
      <c r="D644" s="64"/>
      <c r="E644" s="28"/>
      <c r="F644" s="65"/>
      <c r="G644" s="32"/>
      <c r="H644" s="32"/>
      <c r="I644" s="32"/>
      <c r="J644" s="6"/>
    </row>
    <row r="645" spans="1:10" s="5" customFormat="1" hidden="1" x14ac:dyDescent="0.25">
      <c r="A645" s="26" t="s">
        <v>240</v>
      </c>
      <c r="B645" s="27" t="s">
        <v>365</v>
      </c>
      <c r="F645" s="6"/>
      <c r="G645" s="32"/>
      <c r="H645" s="32"/>
      <c r="I645" s="32"/>
      <c r="J645" s="6"/>
    </row>
    <row r="646" spans="1:10" s="5" customFormat="1" ht="40.5" hidden="1" customHeight="1" x14ac:dyDescent="0.25">
      <c r="A646" s="38"/>
      <c r="B646" s="140" t="s">
        <v>366</v>
      </c>
      <c r="C646" s="140"/>
      <c r="D646" s="140"/>
      <c r="E646" s="140"/>
      <c r="F646" s="143"/>
      <c r="G646" s="143"/>
      <c r="H646" s="143"/>
      <c r="I646" s="143"/>
      <c r="J646" s="143"/>
    </row>
    <row r="647" spans="1:10" s="5" customFormat="1" ht="15" hidden="1" x14ac:dyDescent="0.25">
      <c r="A647" s="10"/>
      <c r="B647" s="5" t="s">
        <v>355</v>
      </c>
      <c r="C647" s="10"/>
      <c r="D647" s="46"/>
      <c r="E647" s="6"/>
      <c r="F647" s="6"/>
      <c r="G647" s="32"/>
      <c r="H647" s="32"/>
      <c r="I647" s="32"/>
      <c r="J647" s="6"/>
    </row>
    <row r="648" spans="1:10" s="5" customFormat="1" ht="15" hidden="1" x14ac:dyDescent="0.25">
      <c r="A648" s="10"/>
      <c r="B648" s="69"/>
      <c r="C648" s="6" t="s">
        <v>46</v>
      </c>
      <c r="D648" s="46">
        <v>338</v>
      </c>
      <c r="E648" s="6" t="s">
        <v>21</v>
      </c>
      <c r="F648" s="32">
        <v>0</v>
      </c>
      <c r="G648" s="32">
        <f>+D648*F648</f>
        <v>0</v>
      </c>
      <c r="H648" s="32">
        <f>G648*0.25</f>
        <v>0</v>
      </c>
      <c r="I648" s="32"/>
      <c r="J648" s="32">
        <f>G648+H648</f>
        <v>0</v>
      </c>
    </row>
    <row r="649" spans="1:10" hidden="1" x14ac:dyDescent="0.25">
      <c r="C649" s="28"/>
      <c r="D649" s="64"/>
      <c r="E649" s="28"/>
      <c r="F649" s="65"/>
      <c r="G649" s="32"/>
      <c r="H649" s="32"/>
      <c r="I649" s="32"/>
      <c r="J649" s="6"/>
    </row>
    <row r="650" spans="1:10" hidden="1" x14ac:dyDescent="0.25">
      <c r="A650" s="5"/>
      <c r="B650" s="27"/>
      <c r="C650" s="6"/>
      <c r="D650" s="49"/>
      <c r="E650" s="6"/>
      <c r="F650" s="107"/>
      <c r="G650" s="107" t="s">
        <v>13</v>
      </c>
      <c r="H650" s="108" t="s">
        <v>14</v>
      </c>
      <c r="I650" s="108" t="s">
        <v>15</v>
      </c>
      <c r="J650" s="108" t="s">
        <v>16</v>
      </c>
    </row>
    <row r="651" spans="1:10" s="5" customFormat="1" hidden="1" x14ac:dyDescent="0.25">
      <c r="A651" s="26" t="s">
        <v>288</v>
      </c>
      <c r="B651" s="27" t="s">
        <v>367</v>
      </c>
      <c r="F651" s="6"/>
      <c r="G651" s="32"/>
      <c r="H651" s="32"/>
      <c r="I651" s="32"/>
      <c r="J651" s="6"/>
    </row>
    <row r="652" spans="1:10" s="5" customFormat="1" ht="54" hidden="1" customHeight="1" x14ac:dyDescent="0.25">
      <c r="A652" s="38"/>
      <c r="B652" s="140" t="s">
        <v>368</v>
      </c>
      <c r="C652" s="140"/>
      <c r="D652" s="140"/>
      <c r="E652" s="140"/>
      <c r="F652" s="143"/>
      <c r="G652" s="143"/>
      <c r="H652" s="143"/>
      <c r="I652" s="143"/>
      <c r="J652" s="143"/>
    </row>
    <row r="653" spans="1:10" s="5" customFormat="1" ht="15" hidden="1" x14ac:dyDescent="0.25">
      <c r="A653" s="10"/>
      <c r="B653" s="5" t="s">
        <v>355</v>
      </c>
      <c r="C653" s="10"/>
      <c r="D653" s="46"/>
      <c r="E653" s="6"/>
      <c r="F653" s="6"/>
      <c r="G653" s="32"/>
      <c r="H653" s="32"/>
      <c r="I653" s="32"/>
      <c r="J653" s="6"/>
    </row>
    <row r="654" spans="1:10" s="5" customFormat="1" ht="15" hidden="1" x14ac:dyDescent="0.25">
      <c r="A654" s="10"/>
      <c r="B654" s="69"/>
      <c r="C654" s="6" t="s">
        <v>46</v>
      </c>
      <c r="D654" s="46">
        <v>338</v>
      </c>
      <c r="E654" s="6" t="s">
        <v>21</v>
      </c>
      <c r="F654" s="32">
        <v>0</v>
      </c>
      <c r="G654" s="32">
        <f>+D654*F654</f>
        <v>0</v>
      </c>
      <c r="H654" s="32">
        <f>G654*0.25</f>
        <v>0</v>
      </c>
      <c r="I654" s="32"/>
      <c r="J654" s="32">
        <f>G654+H654</f>
        <v>0</v>
      </c>
    </row>
    <row r="655" spans="1:10" hidden="1" x14ac:dyDescent="0.25">
      <c r="C655" s="28"/>
      <c r="D655" s="64"/>
      <c r="E655" s="28"/>
      <c r="F655" s="65"/>
      <c r="G655" s="32"/>
      <c r="H655" s="32"/>
      <c r="I655" s="32"/>
      <c r="J655" s="6"/>
    </row>
    <row r="656" spans="1:10" hidden="1" x14ac:dyDescent="0.25">
      <c r="A656" s="104"/>
      <c r="B656" s="104"/>
      <c r="C656" s="104"/>
      <c r="D656" s="104"/>
      <c r="E656" s="104"/>
      <c r="F656" s="105" t="s">
        <v>369</v>
      </c>
      <c r="G656" s="105">
        <f>SUM(G629:G655)</f>
        <v>0</v>
      </c>
      <c r="H656" s="105">
        <f>SUM(H630:H654)</f>
        <v>0</v>
      </c>
      <c r="I656" s="105">
        <f>SUM(I653:I653)</f>
        <v>0</v>
      </c>
      <c r="J656" s="105">
        <f>SUM(J630:J654)</f>
        <v>0</v>
      </c>
    </row>
    <row r="657" spans="1:17" hidden="1" x14ac:dyDescent="0.25">
      <c r="A657" s="5"/>
      <c r="B657" s="5"/>
      <c r="C657" s="5"/>
      <c r="D657" s="5"/>
      <c r="E657" s="5"/>
      <c r="F657" s="6"/>
      <c r="G657" s="6"/>
      <c r="H657" s="6"/>
      <c r="I657" s="6"/>
      <c r="K657" s="32"/>
      <c r="M657" s="5"/>
      <c r="N657" s="5"/>
      <c r="O657" s="5"/>
      <c r="P657" s="70"/>
      <c r="Q657" s="37"/>
    </row>
    <row r="658" spans="1:17" hidden="1" x14ac:dyDescent="0.25">
      <c r="A658" s="5"/>
      <c r="B658" s="5"/>
      <c r="C658" s="5"/>
      <c r="D658" s="5"/>
      <c r="E658" s="5"/>
      <c r="F658" s="6"/>
      <c r="G658" s="6"/>
      <c r="H658" s="6"/>
      <c r="I658" s="6"/>
      <c r="K658" s="32"/>
    </row>
    <row r="659" spans="1:17" ht="18.75" x14ac:dyDescent="0.25">
      <c r="A659" s="131"/>
      <c r="B659" s="132" t="s">
        <v>370</v>
      </c>
      <c r="C659" s="133"/>
      <c r="D659" s="134"/>
      <c r="E659" s="133"/>
      <c r="F659" s="135"/>
      <c r="G659" s="136" t="s">
        <v>371</v>
      </c>
      <c r="H659" s="135"/>
      <c r="I659" s="135"/>
      <c r="J659" s="137" t="s">
        <v>372</v>
      </c>
      <c r="K659" s="72"/>
    </row>
    <row r="660" spans="1:17" x14ac:dyDescent="0.25">
      <c r="A660" s="5"/>
      <c r="B660" s="2"/>
      <c r="C660" s="2"/>
      <c r="D660" s="4"/>
      <c r="E660" s="5"/>
      <c r="F660" s="32"/>
      <c r="G660" s="32"/>
      <c r="H660" s="6"/>
      <c r="I660" s="6"/>
      <c r="J660" s="6"/>
      <c r="K660" s="32"/>
    </row>
    <row r="661" spans="1:17" hidden="1" x14ac:dyDescent="0.25">
      <c r="A661" s="73"/>
      <c r="B661" s="73" t="s">
        <v>373</v>
      </c>
      <c r="C661" s="73"/>
      <c r="D661" s="74"/>
      <c r="E661" s="42"/>
      <c r="F661" s="52"/>
      <c r="G661" s="52"/>
      <c r="H661" s="52"/>
      <c r="I661" s="54"/>
      <c r="J661" s="75"/>
      <c r="K661" s="49"/>
      <c r="L661" s="66"/>
    </row>
    <row r="662" spans="1:17" hidden="1" x14ac:dyDescent="0.25">
      <c r="A662" s="42"/>
      <c r="B662" s="9">
        <v>1</v>
      </c>
      <c r="C662" s="42" t="s">
        <v>374</v>
      </c>
      <c r="D662" s="74"/>
      <c r="E662" s="42"/>
      <c r="F662" s="52"/>
      <c r="G662" s="52">
        <f>G150</f>
        <v>0</v>
      </c>
      <c r="H662" s="52"/>
      <c r="I662" s="54"/>
      <c r="J662" s="75">
        <f>J150</f>
        <v>0</v>
      </c>
      <c r="K662" s="49"/>
      <c r="L662" s="66"/>
    </row>
    <row r="663" spans="1:17" hidden="1" x14ac:dyDescent="0.25">
      <c r="A663" s="42"/>
      <c r="B663" s="9">
        <v>2</v>
      </c>
      <c r="C663" s="42" t="s">
        <v>375</v>
      </c>
      <c r="D663" s="74"/>
      <c r="E663" s="42"/>
      <c r="F663" s="52"/>
      <c r="G663" s="76">
        <f>G185</f>
        <v>0</v>
      </c>
      <c r="H663" s="76"/>
      <c r="I663" s="77"/>
      <c r="J663" s="78">
        <f>J185</f>
        <v>0</v>
      </c>
      <c r="K663" s="49"/>
      <c r="L663" s="66"/>
    </row>
    <row r="664" spans="1:17" ht="15" hidden="1" x14ac:dyDescent="0.25">
      <c r="A664" s="114"/>
      <c r="B664" s="115" t="s">
        <v>373</v>
      </c>
      <c r="C664" s="114"/>
      <c r="D664" s="116"/>
      <c r="E664" s="104"/>
      <c r="F664" s="117" t="s">
        <v>376</v>
      </c>
      <c r="G664" s="167">
        <f>SUM(G662:G663)</f>
        <v>0</v>
      </c>
      <c r="H664" s="168"/>
      <c r="I664" s="118"/>
      <c r="J664" s="119">
        <f>SUM(J662:J663)</f>
        <v>0</v>
      </c>
      <c r="K664" s="49"/>
      <c r="L664" s="66"/>
    </row>
    <row r="665" spans="1:17" x14ac:dyDescent="0.25">
      <c r="A665" s="73"/>
      <c r="B665" s="73"/>
      <c r="C665" s="73"/>
      <c r="D665" s="74"/>
      <c r="E665" s="42"/>
      <c r="F665" s="79"/>
      <c r="G665" s="80"/>
      <c r="H665" s="80"/>
      <c r="I665" s="81"/>
      <c r="J665" s="82"/>
      <c r="K665" s="49"/>
      <c r="L665" s="66"/>
    </row>
    <row r="666" spans="1:17" x14ac:dyDescent="0.25">
      <c r="A666" s="42"/>
      <c r="B666" s="73" t="s">
        <v>377</v>
      </c>
      <c r="C666" s="42"/>
      <c r="D666" s="74"/>
      <c r="E666" s="42"/>
      <c r="F666" s="79"/>
      <c r="G666" s="52"/>
      <c r="H666" s="52"/>
      <c r="I666" s="54"/>
      <c r="J666" s="75"/>
      <c r="K666" s="49"/>
      <c r="L666" s="66"/>
    </row>
    <row r="667" spans="1:17" x14ac:dyDescent="0.25">
      <c r="A667" s="42" t="s">
        <v>131</v>
      </c>
      <c r="B667" s="42" t="str">
        <f>B188</f>
        <v>RAD S POSTOJEĆOM VEGETACIJOM</v>
      </c>
      <c r="C667" s="42"/>
      <c r="D667" s="74"/>
      <c r="E667" s="42"/>
      <c r="F667" s="79"/>
      <c r="G667" s="52">
        <f>G206</f>
        <v>0</v>
      </c>
      <c r="H667" s="52"/>
      <c r="I667" s="54"/>
      <c r="J667" s="75">
        <f>J206</f>
        <v>0</v>
      </c>
      <c r="K667" s="49"/>
      <c r="L667" s="66"/>
    </row>
    <row r="668" spans="1:17" x14ac:dyDescent="0.25">
      <c r="A668" s="42" t="s">
        <v>143</v>
      </c>
      <c r="B668" s="42" t="str">
        <f>B210</f>
        <v>PRIPREMNI I ZEMLJANI RADOVI</v>
      </c>
      <c r="C668" s="42"/>
      <c r="D668" s="74"/>
      <c r="E668" s="42"/>
      <c r="F668" s="79"/>
      <c r="G668" s="52">
        <f>G239</f>
        <v>0</v>
      </c>
      <c r="H668" s="52"/>
      <c r="I668" s="54"/>
      <c r="J668" s="75">
        <f>J239</f>
        <v>0</v>
      </c>
      <c r="K668" s="49"/>
      <c r="L668" s="66"/>
    </row>
    <row r="669" spans="1:17" x14ac:dyDescent="0.25">
      <c r="A669" s="42" t="s">
        <v>157</v>
      </c>
      <c r="B669" s="42" t="str">
        <f>B243</f>
        <v>RADOVI S BILJNIM MATERIJALOM</v>
      </c>
      <c r="C669" s="42"/>
      <c r="D669" s="74"/>
      <c r="E669" s="42"/>
      <c r="F669" s="42"/>
      <c r="G669" s="52">
        <f>G392</f>
        <v>0</v>
      </c>
      <c r="H669" s="52"/>
      <c r="I669" s="54"/>
      <c r="J669" s="75">
        <f>J392</f>
        <v>0</v>
      </c>
      <c r="K669" s="49"/>
      <c r="L669" s="66"/>
    </row>
    <row r="670" spans="1:17" x14ac:dyDescent="0.25">
      <c r="A670" s="42" t="s">
        <v>240</v>
      </c>
      <c r="B670" s="83" t="s">
        <v>378</v>
      </c>
      <c r="C670" s="42"/>
      <c r="D670" s="74"/>
      <c r="E670" s="42"/>
      <c r="F670" s="42"/>
      <c r="G670" s="76">
        <f>G415</f>
        <v>0</v>
      </c>
      <c r="H670" s="76"/>
      <c r="I670" s="77"/>
      <c r="J670" s="78">
        <f>J415</f>
        <v>0</v>
      </c>
      <c r="K670" s="49"/>
      <c r="L670" s="66"/>
    </row>
    <row r="671" spans="1:17" ht="15" x14ac:dyDescent="0.25">
      <c r="A671" s="104"/>
      <c r="B671" s="115" t="s">
        <v>377</v>
      </c>
      <c r="C671" s="120"/>
      <c r="D671" s="121"/>
      <c r="E671" s="120"/>
      <c r="F671" s="117" t="s">
        <v>376</v>
      </c>
      <c r="G671" s="167">
        <f>SUM(G667:G670)</f>
        <v>0</v>
      </c>
      <c r="H671" s="168"/>
      <c r="I671" s="118"/>
      <c r="J671" s="119">
        <f>SUM(J667:J670)</f>
        <v>0</v>
      </c>
      <c r="K671" s="49"/>
      <c r="L671" s="66"/>
    </row>
    <row r="672" spans="1:17" x14ac:dyDescent="0.25">
      <c r="A672" s="73"/>
      <c r="B672" s="73"/>
      <c r="C672" s="73"/>
      <c r="D672" s="74"/>
      <c r="E672" s="42"/>
      <c r="F672" s="79"/>
      <c r="G672" s="80"/>
      <c r="H672" s="80"/>
      <c r="I672" s="81"/>
      <c r="J672" s="82"/>
      <c r="K672" s="49"/>
      <c r="L672" s="66"/>
    </row>
    <row r="673" spans="1:12" ht="15" x14ac:dyDescent="0.25">
      <c r="A673" s="104"/>
      <c r="B673" s="115" t="s">
        <v>254</v>
      </c>
      <c r="C673" s="120"/>
      <c r="D673" s="121"/>
      <c r="E673" s="120"/>
      <c r="F673" s="117" t="s">
        <v>376</v>
      </c>
      <c r="G673" s="163">
        <f>G569</f>
        <v>0</v>
      </c>
      <c r="H673" s="164"/>
      <c r="I673" s="118"/>
      <c r="J673" s="119">
        <f>J569</f>
        <v>0</v>
      </c>
      <c r="K673" s="49"/>
      <c r="L673" s="66"/>
    </row>
    <row r="674" spans="1:12" x14ac:dyDescent="0.25">
      <c r="A674" s="60"/>
      <c r="B674" s="2"/>
      <c r="C674" s="2"/>
      <c r="D674" s="84"/>
      <c r="E674" s="60"/>
      <c r="F674" s="85"/>
      <c r="G674" s="86"/>
      <c r="H674" s="87"/>
      <c r="I674" s="6"/>
      <c r="J674" s="32"/>
      <c r="K674" s="49"/>
      <c r="L674" s="66"/>
    </row>
    <row r="675" spans="1:12" ht="15" hidden="1" x14ac:dyDescent="0.25">
      <c r="A675" s="104"/>
      <c r="B675" s="115" t="s">
        <v>379</v>
      </c>
      <c r="C675" s="104"/>
      <c r="D675" s="116"/>
      <c r="E675" s="104"/>
      <c r="F675" s="122"/>
      <c r="G675" s="163"/>
      <c r="H675" s="164"/>
      <c r="I675" s="123"/>
      <c r="J675" s="119"/>
      <c r="K675" s="49"/>
      <c r="L675" s="66"/>
    </row>
    <row r="676" spans="1:12" ht="15" hidden="1" x14ac:dyDescent="0.25">
      <c r="A676" s="104"/>
      <c r="B676" s="115" t="s">
        <v>380</v>
      </c>
      <c r="C676" s="104"/>
      <c r="D676" s="116"/>
      <c r="E676" s="104"/>
      <c r="F676" s="117" t="s">
        <v>376</v>
      </c>
      <c r="G676" s="163">
        <f>G617</f>
        <v>0</v>
      </c>
      <c r="H676" s="164"/>
      <c r="I676" s="123"/>
      <c r="J676" s="119">
        <f>J617</f>
        <v>0</v>
      </c>
      <c r="K676" s="49"/>
      <c r="L676" s="66"/>
    </row>
    <row r="677" spans="1:12" hidden="1" x14ac:dyDescent="0.25">
      <c r="A677" s="60"/>
      <c r="B677" s="2"/>
      <c r="C677" s="2"/>
      <c r="D677" s="84"/>
      <c r="E677" s="60"/>
      <c r="F677" s="85"/>
      <c r="G677" s="86"/>
      <c r="H677" s="87"/>
      <c r="I677" s="6"/>
      <c r="J677" s="32"/>
      <c r="K677" s="49"/>
      <c r="L677" s="66"/>
    </row>
    <row r="678" spans="1:12" ht="15" hidden="1" x14ac:dyDescent="0.25">
      <c r="A678" s="104"/>
      <c r="B678" s="115" t="s">
        <v>383</v>
      </c>
      <c r="C678" s="104"/>
      <c r="D678" s="116"/>
      <c r="E678" s="104"/>
      <c r="F678" s="122"/>
      <c r="G678" s="163"/>
      <c r="H678" s="164"/>
      <c r="I678" s="123"/>
      <c r="J678" s="119"/>
      <c r="K678" s="49"/>
      <c r="L678" s="66"/>
    </row>
    <row r="679" spans="1:12" ht="15" hidden="1" x14ac:dyDescent="0.25">
      <c r="A679" s="104"/>
      <c r="B679" s="115" t="s">
        <v>381</v>
      </c>
      <c r="C679" s="104"/>
      <c r="D679" s="116"/>
      <c r="E679" s="104"/>
      <c r="F679" s="117" t="s">
        <v>376</v>
      </c>
      <c r="G679" s="163">
        <f>G656</f>
        <v>0</v>
      </c>
      <c r="H679" s="164"/>
      <c r="I679" s="123"/>
      <c r="J679" s="119">
        <f>J656</f>
        <v>0</v>
      </c>
      <c r="K679" s="49"/>
      <c r="L679" s="66"/>
    </row>
    <row r="680" spans="1:12" x14ac:dyDescent="0.25">
      <c r="A680" s="2"/>
      <c r="B680" s="2"/>
      <c r="C680" s="60"/>
      <c r="D680" s="84"/>
      <c r="E680" s="60"/>
      <c r="F680" s="71"/>
      <c r="G680" s="86"/>
      <c r="H680" s="86"/>
      <c r="I680" s="6"/>
      <c r="J680" s="32"/>
    </row>
    <row r="681" spans="1:12" s="88" customFormat="1" ht="15.75" x14ac:dyDescent="0.25">
      <c r="A681" s="124"/>
      <c r="B681" s="125" t="s">
        <v>382</v>
      </c>
      <c r="C681" s="126"/>
      <c r="D681" s="127"/>
      <c r="E681" s="126"/>
      <c r="F681" s="128"/>
      <c r="G681" s="165">
        <f>G664+G671+G673+G676+G679</f>
        <v>0</v>
      </c>
      <c r="H681" s="166"/>
      <c r="I681" s="129"/>
      <c r="J681" s="130">
        <f>J671+J673+J676+J664+J679</f>
        <v>0</v>
      </c>
    </row>
  </sheetData>
  <sheetProtection selectLockedCells="1" selectUnlockedCells="1"/>
  <mergeCells count="137">
    <mergeCell ref="G675:H675"/>
    <mergeCell ref="G676:H676"/>
    <mergeCell ref="G678:H678"/>
    <mergeCell ref="G679:H679"/>
    <mergeCell ref="G681:H681"/>
    <mergeCell ref="B638:J638"/>
    <mergeCell ref="B646:J646"/>
    <mergeCell ref="B652:J652"/>
    <mergeCell ref="G664:H664"/>
    <mergeCell ref="G671:H671"/>
    <mergeCell ref="G673:H673"/>
    <mergeCell ref="B608:J608"/>
    <mergeCell ref="B613:J613"/>
    <mergeCell ref="B621:J623"/>
    <mergeCell ref="B624:J624"/>
    <mergeCell ref="B628:J628"/>
    <mergeCell ref="B633:J633"/>
    <mergeCell ref="B576:J576"/>
    <mergeCell ref="B581:J581"/>
    <mergeCell ref="B586:J586"/>
    <mergeCell ref="B591:J591"/>
    <mergeCell ref="B596:J596"/>
    <mergeCell ref="B602:J602"/>
    <mergeCell ref="B538:J538"/>
    <mergeCell ref="B541:J541"/>
    <mergeCell ref="B548:J548"/>
    <mergeCell ref="B554:J554"/>
    <mergeCell ref="B560:J560"/>
    <mergeCell ref="B564:J564"/>
    <mergeCell ref="B508:J508"/>
    <mergeCell ref="B516:J516"/>
    <mergeCell ref="B522:J522"/>
    <mergeCell ref="B526:J526"/>
    <mergeCell ref="B530:J530"/>
    <mergeCell ref="B534:J534"/>
    <mergeCell ref="B476:J476"/>
    <mergeCell ref="B483:J483"/>
    <mergeCell ref="B487:J487"/>
    <mergeCell ref="B491:J491"/>
    <mergeCell ref="B495:J495"/>
    <mergeCell ref="B501:J501"/>
    <mergeCell ref="B451:J451"/>
    <mergeCell ref="B455:J455"/>
    <mergeCell ref="B459:J459"/>
    <mergeCell ref="B463:J463"/>
    <mergeCell ref="B469:J469"/>
    <mergeCell ref="B472:J472"/>
    <mergeCell ref="B424:J424"/>
    <mergeCell ref="B428:J428"/>
    <mergeCell ref="B432:J432"/>
    <mergeCell ref="B436:J436"/>
    <mergeCell ref="B440:J440"/>
    <mergeCell ref="B444:J444"/>
    <mergeCell ref="A307:A320"/>
    <mergeCell ref="A321:A347"/>
    <mergeCell ref="F400:G400"/>
    <mergeCell ref="B401:J401"/>
    <mergeCell ref="B406:J406"/>
    <mergeCell ref="B411:J411"/>
    <mergeCell ref="B246:J246"/>
    <mergeCell ref="B247:J247"/>
    <mergeCell ref="B257:J257"/>
    <mergeCell ref="B258:E258"/>
    <mergeCell ref="A260:A269"/>
    <mergeCell ref="A271:A306"/>
    <mergeCell ref="B224:J224"/>
    <mergeCell ref="F229:G229"/>
    <mergeCell ref="B230:J230"/>
    <mergeCell ref="F234:G234"/>
    <mergeCell ref="B235:J235"/>
    <mergeCell ref="B236:E236"/>
    <mergeCell ref="B197:J197"/>
    <mergeCell ref="B202:J202"/>
    <mergeCell ref="F212:G212"/>
    <mergeCell ref="B214:J214"/>
    <mergeCell ref="F218:G218"/>
    <mergeCell ref="B219:J219"/>
    <mergeCell ref="B178:J178"/>
    <mergeCell ref="B181:J181"/>
    <mergeCell ref="B182:J182"/>
    <mergeCell ref="F190:G190"/>
    <mergeCell ref="B191:G191"/>
    <mergeCell ref="B192:J192"/>
    <mergeCell ref="B168:J168"/>
    <mergeCell ref="B169:J169"/>
    <mergeCell ref="F172:G172"/>
    <mergeCell ref="B173:J173"/>
    <mergeCell ref="B174:J174"/>
    <mergeCell ref="B177:J177"/>
    <mergeCell ref="B142:J142"/>
    <mergeCell ref="B146:J146"/>
    <mergeCell ref="B156:J156"/>
    <mergeCell ref="B160:J160"/>
    <mergeCell ref="B164:J164"/>
    <mergeCell ref="B165:J165"/>
    <mergeCell ref="B121:J121"/>
    <mergeCell ref="B125:J125"/>
    <mergeCell ref="B129:J129"/>
    <mergeCell ref="B137:J137"/>
    <mergeCell ref="B138:J138"/>
    <mergeCell ref="F141:G141"/>
    <mergeCell ref="B96:J96"/>
    <mergeCell ref="F100:G100"/>
    <mergeCell ref="B101:J101"/>
    <mergeCell ref="B105:J105"/>
    <mergeCell ref="B109:J109"/>
    <mergeCell ref="B113:J113"/>
    <mergeCell ref="B75:J75"/>
    <mergeCell ref="B79:J79"/>
    <mergeCell ref="B83:J83"/>
    <mergeCell ref="B87:J87"/>
    <mergeCell ref="B88:J88"/>
    <mergeCell ref="B92:J92"/>
    <mergeCell ref="B57:J57"/>
    <mergeCell ref="B61:J61"/>
    <mergeCell ref="F65:G65"/>
    <mergeCell ref="B66:J66"/>
    <mergeCell ref="B67:J67"/>
    <mergeCell ref="B71:J71"/>
    <mergeCell ref="B45:J45"/>
    <mergeCell ref="B49:J49"/>
    <mergeCell ref="B53:J53"/>
    <mergeCell ref="B19:J19"/>
    <mergeCell ref="B20:J22"/>
    <mergeCell ref="B24:J25"/>
    <mergeCell ref="F31:G31"/>
    <mergeCell ref="B32:J32"/>
    <mergeCell ref="B36:J36"/>
    <mergeCell ref="B7:J9"/>
    <mergeCell ref="B10:J12"/>
    <mergeCell ref="B13:J15"/>
    <mergeCell ref="B16:J16"/>
    <mergeCell ref="B17:J17"/>
    <mergeCell ref="B18:J18"/>
    <mergeCell ref="B40:J40"/>
    <mergeCell ref="B41:J41"/>
    <mergeCell ref="B44:J44"/>
  </mergeCells>
  <pageMargins left="0.51181102362204722" right="0.70866141732283472" top="0.62992125984251968" bottom="0.78740157480314965" header="0.70866141732283472" footer="0.51181102362204722"/>
  <pageSetup paperSize="9" firstPageNumber="25" orientation="portrait" useFirstPageNumber="1" r:id="rId1"/>
  <headerFooter alignWithMargins="0">
    <oddHeader>&amp;L&amp;"Calibri Light,Uobičajeno"&amp;9MIRISNI VRT, KOSTRENA na k.č. 556 i 1452 k.o. Kostrena Lucija
Krajobrazni elaborat -  Oznaka elaborata  SO-21/12-2018 – veljača, 2019.
&amp;R&amp;G</oddHeader>
    <oddFooter>&amp;L&amp;"Calibri Light,Uobičajeno"&amp;10Kostrena, veljača 2019.&amp;C&amp;"Calibri Light,Uobičajeno"&amp;10&amp;P od 31</oddFooter>
  </headerFooter>
  <rowBreaks count="20" manualBreakCount="20">
    <brk id="27" max="9" man="1"/>
    <brk id="64" max="9" man="1"/>
    <brk id="99" max="9" man="1"/>
    <brk id="140" max="9" man="1"/>
    <brk id="171" max="9" man="1"/>
    <brk id="185" max="9" man="1"/>
    <brk id="227" max="9" man="1"/>
    <brk id="269" max="9" man="1"/>
    <brk id="320" max="9" man="1"/>
    <brk id="365" max="9" man="1"/>
    <brk id="396" max="9" man="1"/>
    <brk id="418" max="9" man="1"/>
    <brk id="466" max="9" man="1"/>
    <brk id="513" max="9" man="1"/>
    <brk id="557" max="9" man="1"/>
    <brk id="571" max="9" man="1"/>
    <brk id="599" max="9" man="1"/>
    <brk id="618" max="16383" man="1"/>
    <brk id="649" max="9" man="1"/>
    <brk id="65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troškovnik ZA PONUDE</vt:lpstr>
      <vt:lpstr>'troškovnik ZA PONUDE'!__xlnm.Print_Area</vt:lpstr>
      <vt:lpstr>'troškovnik ZA PONUDE'!Ispis_naslova</vt:lpstr>
      <vt:lpstr>'troškovnik ZA PONUDE'!Podrucje_ispisa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Vlasta Oreb</dc:creator>
  <cp:lastModifiedBy>Dario Modrić</cp:lastModifiedBy>
  <dcterms:created xsi:type="dcterms:W3CDTF">2019-03-14T13:52:11Z</dcterms:created>
  <dcterms:modified xsi:type="dcterms:W3CDTF">2020-02-13T08:15:13Z</dcterms:modified>
</cp:coreProperties>
</file>